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Licitacoes-GLC\GLC\Licitacoes\EDITAIS DE LICITAÇOES\Editais 2022\Edital 0000024-2022\"/>
    </mc:Choice>
  </mc:AlternateContent>
  <bookViews>
    <workbookView xWindow="-15" yWindow="630" windowWidth="17160" windowHeight="9510" tabRatio="594"/>
  </bookViews>
  <sheets>
    <sheet name="Planilha de Orçamento" sheetId="9" r:id="rId1"/>
    <sheet name="Planilha de Cronog Físico Finan" sheetId="11" r:id="rId2"/>
    <sheet name="Planilha de Cronog Físico" sheetId="12" r:id="rId3"/>
    <sheet name="BDI" sheetId="10" r:id="rId4"/>
  </sheets>
  <definedNames>
    <definedName name="_xlnm.Print_Area" localSheetId="3">BDI!$A$1:$I$33</definedName>
    <definedName name="_xlnm.Print_Area" localSheetId="2">'Planilha de Cronog Físico'!$A$1:$G$35</definedName>
    <definedName name="_xlnm.Print_Area" localSheetId="1">'Planilha de Cronog Físico Finan'!$A$1:$H$64</definedName>
    <definedName name="_xlnm.Print_Area" localSheetId="0">'Planilha de Orçamento'!$A$1:$G$529</definedName>
    <definedName name="_xlnm.Print_Titles" localSheetId="2">'Planilha de Cronog Físico'!$7:$8</definedName>
    <definedName name="_xlnm.Print_Titles" localSheetId="1">'Planilha de Cronog Físico Finan'!$7:$8</definedName>
    <definedName name="_xlnm.Print_Titles" localSheetId="0">'Planilha de Orçamento'!$12:$13</definedName>
  </definedNames>
  <calcPr calcId="162913" fullPrecision="0"/>
</workbook>
</file>

<file path=xl/calcChain.xml><?xml version="1.0" encoding="utf-8"?>
<calcChain xmlns="http://schemas.openxmlformats.org/spreadsheetml/2006/main">
  <c r="F323" i="9" l="1"/>
  <c r="E323" i="9"/>
  <c r="G313" i="9"/>
  <c r="G312" i="9"/>
  <c r="G311" i="9"/>
  <c r="G310" i="9"/>
  <c r="G309" i="9"/>
  <c r="G308" i="9"/>
  <c r="G307" i="9"/>
  <c r="G156" i="9" l="1"/>
  <c r="G157" i="9"/>
  <c r="G159" i="9"/>
  <c r="G286" i="9"/>
  <c r="G317" i="9"/>
  <c r="G357" i="9" l="1"/>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4" i="9"/>
  <c r="G415" i="9"/>
  <c r="G416" i="9"/>
  <c r="G417"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21"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9" i="9"/>
  <c r="G500" i="9"/>
  <c r="G501" i="9"/>
  <c r="G502" i="9"/>
  <c r="G503" i="9"/>
  <c r="G504" i="9"/>
  <c r="G505" i="9"/>
  <c r="G506" i="9"/>
  <c r="G507" i="9"/>
  <c r="G508" i="9"/>
  <c r="G509" i="9"/>
  <c r="G510" i="9"/>
  <c r="G511" i="9"/>
  <c r="G517" i="9"/>
  <c r="G518" i="9"/>
  <c r="G519" i="9"/>
  <c r="G520" i="9"/>
  <c r="G521" i="9"/>
  <c r="G522" i="9"/>
  <c r="G523" i="9"/>
  <c r="G524" i="9"/>
  <c r="G525" i="9"/>
  <c r="G526" i="9"/>
  <c r="G527" i="9" l="1"/>
  <c r="G146" i="9"/>
  <c r="G239" i="9" l="1"/>
  <c r="G238" i="9"/>
  <c r="G237" i="9"/>
  <c r="G236" i="9"/>
  <c r="G235" i="9"/>
  <c r="G234" i="9"/>
  <c r="G233" i="9"/>
  <c r="G232" i="9"/>
  <c r="G231" i="9"/>
  <c r="G230" i="9"/>
  <c r="G229" i="9"/>
  <c r="G228" i="9"/>
  <c r="G210" i="9"/>
  <c r="G211" i="9"/>
  <c r="G212" i="9"/>
  <c r="G213" i="9"/>
  <c r="G214" i="9"/>
  <c r="G215" i="9"/>
  <c r="G216" i="9"/>
  <c r="G217" i="9"/>
  <c r="G218" i="9"/>
  <c r="G219" i="9"/>
  <c r="G221" i="9"/>
  <c r="G222" i="9"/>
  <c r="G223" i="9"/>
  <c r="G224" i="9"/>
  <c r="G225" i="9"/>
  <c r="G18" i="9"/>
  <c r="G19" i="9"/>
  <c r="G20" i="9"/>
  <c r="G21" i="9"/>
  <c r="G253" i="9"/>
  <c r="G255" i="9"/>
  <c r="G256" i="9"/>
  <c r="G257" i="9"/>
  <c r="G258" i="9"/>
  <c r="G259" i="9"/>
  <c r="G227" i="9"/>
  <c r="F527" i="9"/>
  <c r="E527" i="9"/>
  <c r="G119" i="9"/>
  <c r="D7" i="12" l="1"/>
  <c r="G220" i="9"/>
  <c r="G158" i="9" l="1"/>
  <c r="G209" i="9"/>
  <c r="E288" i="9" l="1"/>
  <c r="G242" i="9"/>
  <c r="G59" i="9" l="1"/>
  <c r="G58" i="9"/>
  <c r="G57" i="9"/>
  <c r="G56" i="9"/>
  <c r="G66" i="9"/>
  <c r="G65" i="9"/>
  <c r="G64" i="9"/>
  <c r="G63" i="9"/>
  <c r="G62" i="9"/>
  <c r="G61" i="9"/>
  <c r="G60" i="9"/>
  <c r="G55" i="9"/>
  <c r="E418" i="9"/>
  <c r="F513" i="9" l="1"/>
  <c r="E513" i="9"/>
  <c r="F496" i="9"/>
  <c r="E496" i="9"/>
  <c r="F418" i="9"/>
  <c r="G294" i="9" l="1"/>
  <c r="G291" i="9" l="1"/>
  <c r="G292" i="9"/>
  <c r="G293" i="9"/>
  <c r="G322" i="9"/>
  <c r="G512" i="9" l="1"/>
  <c r="G355" i="9"/>
  <c r="G354" i="9"/>
  <c r="G353" i="9"/>
  <c r="G352" i="9"/>
  <c r="G351" i="9"/>
  <c r="G350" i="9"/>
  <c r="G349" i="9"/>
  <c r="G348" i="9"/>
  <c r="G347" i="9"/>
  <c r="G346" i="9"/>
  <c r="G345" i="9"/>
  <c r="G344" i="9"/>
  <c r="G342" i="9"/>
  <c r="G341" i="9"/>
  <c r="G340" i="9"/>
  <c r="G339" i="9"/>
  <c r="G338" i="9"/>
  <c r="G337" i="9"/>
  <c r="G336" i="9"/>
  <c r="G335" i="9"/>
  <c r="G334" i="9"/>
  <c r="G333" i="9"/>
  <c r="G332" i="9"/>
  <c r="G331" i="9"/>
  <c r="G330" i="9"/>
  <c r="G329" i="9"/>
  <c r="G328" i="9"/>
  <c r="G327" i="9"/>
  <c r="G321" i="9"/>
  <c r="G319" i="9"/>
  <c r="G316" i="9"/>
  <c r="G314" i="9"/>
  <c r="G306" i="9"/>
  <c r="G305" i="9"/>
  <c r="G304" i="9"/>
  <c r="G303" i="9"/>
  <c r="G302" i="9"/>
  <c r="G300" i="9"/>
  <c r="G299" i="9"/>
  <c r="G298" i="9"/>
  <c r="G297" i="9"/>
  <c r="G296" i="9"/>
  <c r="G287" i="9"/>
  <c r="G284" i="9"/>
  <c r="G283" i="9"/>
  <c r="G282" i="9"/>
  <c r="G281" i="9"/>
  <c r="G279" i="9"/>
  <c r="G278" i="9"/>
  <c r="G277" i="9"/>
  <c r="G276" i="9"/>
  <c r="G275" i="9"/>
  <c r="G274" i="9"/>
  <c r="G273" i="9"/>
  <c r="G272" i="9"/>
  <c r="G271" i="9"/>
  <c r="G269" i="9"/>
  <c r="G268" i="9"/>
  <c r="G267" i="9"/>
  <c r="G266" i="9"/>
  <c r="G265" i="9"/>
  <c r="G264" i="9"/>
  <c r="G263" i="9"/>
  <c r="G262" i="9"/>
  <c r="G261" i="9"/>
  <c r="G260" i="9"/>
  <c r="G252" i="9"/>
  <c r="G251" i="9"/>
  <c r="G250" i="9"/>
  <c r="G249" i="9"/>
  <c r="G248" i="9"/>
  <c r="G247" i="9"/>
  <c r="G244" i="9"/>
  <c r="G243" i="9"/>
  <c r="G208" i="9"/>
  <c r="G206" i="9"/>
  <c r="G205" i="9"/>
  <c r="G204" i="9"/>
  <c r="G203" i="9"/>
  <c r="G201" i="9"/>
  <c r="G200" i="9"/>
  <c r="G199" i="9"/>
  <c r="G198" i="9"/>
  <c r="G197" i="9"/>
  <c r="G195" i="9"/>
  <c r="G194" i="9"/>
  <c r="G193" i="9"/>
  <c r="G192" i="9"/>
  <c r="G191" i="9"/>
  <c r="G190" i="9"/>
  <c r="G189" i="9"/>
  <c r="G188" i="9"/>
  <c r="G187" i="9"/>
  <c r="G185" i="9"/>
  <c r="G184" i="9"/>
  <c r="G182" i="9"/>
  <c r="G181" i="9"/>
  <c r="G180" i="9"/>
  <c r="G179" i="9"/>
  <c r="G178" i="9"/>
  <c r="G177" i="9"/>
  <c r="G176" i="9"/>
  <c r="G174" i="9"/>
  <c r="G173" i="9"/>
  <c r="G172" i="9"/>
  <c r="G171" i="9"/>
  <c r="G170" i="9"/>
  <c r="G169" i="9"/>
  <c r="G168" i="9"/>
  <c r="G167" i="9"/>
  <c r="G166" i="9"/>
  <c r="G165" i="9"/>
  <c r="G163" i="9"/>
  <c r="G162" i="9"/>
  <c r="G160" i="9"/>
  <c r="G154" i="9"/>
  <c r="G153" i="9"/>
  <c r="G152" i="9"/>
  <c r="G151" i="9"/>
  <c r="G149" i="9"/>
  <c r="G148" i="9"/>
  <c r="G147" i="9"/>
  <c r="G145" i="9"/>
  <c r="G144" i="9"/>
  <c r="G143" i="9"/>
  <c r="G141" i="9"/>
  <c r="G140" i="9"/>
  <c r="G139" i="9"/>
  <c r="G138" i="9"/>
  <c r="G137" i="9"/>
  <c r="G136" i="9"/>
  <c r="G135" i="9"/>
  <c r="G134" i="9"/>
  <c r="G133" i="9"/>
  <c r="G132" i="9"/>
  <c r="G131" i="9"/>
  <c r="G130" i="9"/>
  <c r="G128" i="9"/>
  <c r="G127" i="9"/>
  <c r="G126" i="9"/>
  <c r="G125" i="9"/>
  <c r="G124" i="9"/>
  <c r="G123" i="9"/>
  <c r="G122" i="9"/>
  <c r="G121" i="9"/>
  <c r="G120" i="9"/>
  <c r="G118" i="9"/>
  <c r="G117" i="9"/>
  <c r="G116" i="9"/>
  <c r="G115" i="9"/>
  <c r="G114" i="9"/>
  <c r="G113" i="9"/>
  <c r="G112" i="9"/>
  <c r="G111" i="9"/>
  <c r="G110" i="9"/>
  <c r="G109" i="9"/>
  <c r="G108" i="9"/>
  <c r="G106" i="9"/>
  <c r="G104" i="9"/>
  <c r="G103" i="9"/>
  <c r="G102" i="9"/>
  <c r="G101" i="9"/>
  <c r="G100" i="9"/>
  <c r="G99" i="9"/>
  <c r="G98" i="9"/>
  <c r="G97" i="9"/>
  <c r="G96" i="9"/>
  <c r="G95" i="9"/>
  <c r="G94" i="9"/>
  <c r="G93" i="9"/>
  <c r="G92" i="9"/>
  <c r="G91" i="9"/>
  <c r="G90" i="9"/>
  <c r="G89" i="9"/>
  <c r="G88" i="9"/>
  <c r="G87" i="9"/>
  <c r="G86" i="9"/>
  <c r="G85" i="9"/>
  <c r="G84" i="9"/>
  <c r="G83" i="9"/>
  <c r="G82" i="9"/>
  <c r="G81" i="9"/>
  <c r="G79" i="9"/>
  <c r="G78" i="9"/>
  <c r="G77" i="9"/>
  <c r="G76" i="9"/>
  <c r="G75" i="9"/>
  <c r="G74" i="9"/>
  <c r="G73" i="9"/>
  <c r="G72" i="9"/>
  <c r="G71" i="9"/>
  <c r="G70" i="9"/>
  <c r="G69" i="9"/>
  <c r="G68" i="9"/>
  <c r="G54" i="9"/>
  <c r="G53" i="9"/>
  <c r="G52" i="9"/>
  <c r="G51" i="9"/>
  <c r="G50" i="9"/>
  <c r="G49" i="9"/>
  <c r="G48" i="9"/>
  <c r="G47" i="9"/>
  <c r="G46" i="9"/>
  <c r="G45" i="9"/>
  <c r="G44" i="9"/>
  <c r="G43" i="9"/>
  <c r="G42" i="9"/>
  <c r="G41" i="9"/>
  <c r="G40" i="9"/>
  <c r="G39" i="9"/>
  <c r="G38" i="9"/>
  <c r="G37" i="9"/>
  <c r="G36" i="9"/>
  <c r="G35" i="9"/>
  <c r="G34" i="9"/>
  <c r="G33" i="9"/>
  <c r="G32" i="9"/>
  <c r="G31" i="9"/>
  <c r="G30" i="9"/>
  <c r="G29" i="9"/>
  <c r="G27" i="9"/>
  <c r="G26" i="9"/>
  <c r="G25" i="9"/>
  <c r="G24" i="9"/>
  <c r="G23" i="9"/>
  <c r="B60" i="11"/>
  <c r="B35" i="12" s="1"/>
  <c r="B58" i="11"/>
  <c r="B34" i="12" s="1"/>
  <c r="B56" i="11"/>
  <c r="B33" i="12" s="1"/>
  <c r="B54" i="11"/>
  <c r="B32" i="12" s="1"/>
  <c r="B52" i="11"/>
  <c r="B31" i="12" s="1"/>
  <c r="B50" i="11"/>
  <c r="B30" i="12" s="1"/>
  <c r="B48" i="11"/>
  <c r="B29" i="12" s="1"/>
  <c r="B46" i="11"/>
  <c r="B28" i="12" s="1"/>
  <c r="B44" i="11"/>
  <c r="B27" i="12" s="1"/>
  <c r="B42" i="11"/>
  <c r="B26" i="12" s="1"/>
  <c r="B40" i="11"/>
  <c r="B25" i="12" s="1"/>
  <c r="B38" i="11"/>
  <c r="B24" i="12" s="1"/>
  <c r="B36" i="11"/>
  <c r="B23" i="12" s="1"/>
  <c r="B34" i="11"/>
  <c r="B22" i="12" s="1"/>
  <c r="B32" i="11"/>
  <c r="B21" i="12" s="1"/>
  <c r="B30" i="11"/>
  <c r="B20" i="12" s="1"/>
  <c r="B28" i="11"/>
  <c r="B19" i="12" s="1"/>
  <c r="B26" i="11"/>
  <c r="B18" i="12" s="1"/>
  <c r="B24" i="11"/>
  <c r="B17" i="12" s="1"/>
  <c r="B22" i="11"/>
  <c r="B16" i="12" s="1"/>
  <c r="B20" i="11"/>
  <c r="B15" i="12" s="1"/>
  <c r="B18" i="11"/>
  <c r="B14" i="12" s="1"/>
  <c r="B16" i="11"/>
  <c r="B13" i="12" s="1"/>
  <c r="B14" i="11"/>
  <c r="B12" i="12" s="1"/>
  <c r="B12" i="11"/>
  <c r="B11" i="12" s="1"/>
  <c r="B10" i="11"/>
  <c r="B10" i="12" s="1"/>
  <c r="A4" i="11"/>
  <c r="A4" i="12" s="1"/>
  <c r="A5" i="11"/>
  <c r="A5" i="12" s="1"/>
  <c r="A3" i="11"/>
  <c r="A3" i="12" s="1"/>
  <c r="F32" i="12"/>
  <c r="E32" i="12"/>
  <c r="D32" i="12"/>
  <c r="E31" i="12"/>
  <c r="D31" i="12"/>
  <c r="F30" i="12"/>
  <c r="E30" i="12"/>
  <c r="D30" i="12"/>
  <c r="E29" i="12"/>
  <c r="D29" i="12"/>
  <c r="G28" i="12"/>
  <c r="F28" i="12"/>
  <c r="F27" i="12"/>
  <c r="E27" i="12"/>
  <c r="D27" i="12"/>
  <c r="G26" i="12"/>
  <c r="F26" i="12"/>
  <c r="E25" i="12"/>
  <c r="D25" i="12"/>
  <c r="F24" i="12"/>
  <c r="E24" i="12"/>
  <c r="D24" i="12"/>
  <c r="F23" i="12"/>
  <c r="E23" i="12"/>
  <c r="D23" i="12"/>
  <c r="E22" i="12"/>
  <c r="D22" i="12"/>
  <c r="F21" i="12"/>
  <c r="E21" i="12"/>
  <c r="D21" i="12"/>
  <c r="E20" i="12"/>
  <c r="D20" i="12"/>
  <c r="G19" i="12"/>
  <c r="E19" i="12"/>
  <c r="D19" i="12"/>
  <c r="G18" i="12"/>
  <c r="D18" i="12"/>
  <c r="G17" i="12"/>
  <c r="E17" i="12"/>
  <c r="D17" i="12"/>
  <c r="G16" i="12"/>
  <c r="D16" i="12"/>
  <c r="G15" i="12"/>
  <c r="F15" i="12"/>
  <c r="D15" i="12"/>
  <c r="G14" i="12"/>
  <c r="F14" i="12"/>
  <c r="D14" i="12"/>
  <c r="G13" i="12"/>
  <c r="F13" i="12"/>
  <c r="E13" i="12"/>
  <c r="D13" i="12"/>
  <c r="G323" i="9" l="1"/>
  <c r="H59" i="11"/>
  <c r="G496" i="9"/>
  <c r="G513" i="9"/>
  <c r="G418" i="9"/>
  <c r="H15" i="11"/>
  <c r="H27" i="11"/>
  <c r="H17" i="11"/>
  <c r="H19" i="11"/>
  <c r="H23" i="11"/>
  <c r="H29" i="11"/>
  <c r="F29" i="11" s="1"/>
  <c r="H33" i="11"/>
  <c r="H39" i="11"/>
  <c r="H41" i="11"/>
  <c r="H53" i="11"/>
  <c r="F53" i="11" s="1"/>
  <c r="H31" i="11"/>
  <c r="H37" i="11"/>
  <c r="H43" i="11"/>
  <c r="E43" i="11" s="1"/>
  <c r="E42" i="11" s="1"/>
  <c r="E26" i="12" s="1"/>
  <c r="H13" i="11"/>
  <c r="H47" i="11"/>
  <c r="E47" i="11" s="1"/>
  <c r="E46" i="11" s="1"/>
  <c r="E28" i="12" s="1"/>
  <c r="H51" i="11"/>
  <c r="H25" i="11"/>
  <c r="F24" i="11" s="1"/>
  <c r="F17" i="12" s="1"/>
  <c r="H17" i="12" s="1"/>
  <c r="H35" i="11"/>
  <c r="H49" i="11"/>
  <c r="H55" i="11"/>
  <c r="G55" i="11" s="1"/>
  <c r="G54" i="11" s="1"/>
  <c r="G32" i="12" s="1"/>
  <c r="H32" i="12" s="1"/>
  <c r="H57" i="11"/>
  <c r="H21" i="11"/>
  <c r="H45" i="11"/>
  <c r="G45" i="11" s="1"/>
  <c r="G44" i="11" s="1"/>
  <c r="G27" i="12" s="1"/>
  <c r="H27" i="12" s="1"/>
  <c r="H13" i="12"/>
  <c r="F288" i="9" l="1"/>
  <c r="F49" i="11"/>
  <c r="F48" i="11" s="1"/>
  <c r="F29" i="12" s="1"/>
  <c r="F35" i="11"/>
  <c r="F34" i="11" s="1"/>
  <c r="F22" i="12" s="1"/>
  <c r="E21" i="11"/>
  <c r="E20" i="11" s="1"/>
  <c r="E19" i="11"/>
  <c r="E18" i="11" s="1"/>
  <c r="E14" i="12" s="1"/>
  <c r="F59" i="11"/>
  <c r="F58" i="11" s="1"/>
  <c r="F34" i="12" s="1"/>
  <c r="E59" i="11"/>
  <c r="D59" i="11"/>
  <c r="D58" i="11" s="1"/>
  <c r="D34" i="12" s="1"/>
  <c r="E57" i="11"/>
  <c r="E56" i="11" s="1"/>
  <c r="E33" i="12" s="1"/>
  <c r="F57" i="11"/>
  <c r="F56" i="11" s="1"/>
  <c r="F33" i="12" s="1"/>
  <c r="D57" i="11"/>
  <c r="D56" i="11" s="1"/>
  <c r="D13" i="11"/>
  <c r="D12" i="11" s="1"/>
  <c r="E13" i="11"/>
  <c r="E12" i="11" s="1"/>
  <c r="E11" i="12" s="1"/>
  <c r="F13" i="11"/>
  <c r="F12" i="11" s="1"/>
  <c r="F11" i="12" s="1"/>
  <c r="F27" i="11"/>
  <c r="F26" i="11" s="1"/>
  <c r="F18" i="12" s="1"/>
  <c r="E27" i="11"/>
  <c r="E26" i="11" s="1"/>
  <c r="E18" i="12" s="1"/>
  <c r="F12" i="12"/>
  <c r="D15" i="11"/>
  <c r="D14" i="11" s="1"/>
  <c r="D12" i="12" s="1"/>
  <c r="E15" i="11"/>
  <c r="E14" i="11" s="1"/>
  <c r="E12" i="12" s="1"/>
  <c r="G17" i="9"/>
  <c r="H61" i="11"/>
  <c r="F41" i="11"/>
  <c r="F40" i="11" s="1"/>
  <c r="F25" i="12" s="1"/>
  <c r="D28" i="12"/>
  <c r="F22" i="11"/>
  <c r="F16" i="12" s="1"/>
  <c r="D26" i="12"/>
  <c r="F28" i="11"/>
  <c r="F19" i="12" s="1"/>
  <c r="H19" i="12" s="1"/>
  <c r="G39" i="11"/>
  <c r="G38" i="11" s="1"/>
  <c r="G24" i="12" s="1"/>
  <c r="E22" i="11"/>
  <c r="E16" i="12" s="1"/>
  <c r="H16" i="12" s="1"/>
  <c r="F52" i="11"/>
  <c r="F31" i="12" s="1"/>
  <c r="F31" i="11"/>
  <c r="F30" i="11" s="1"/>
  <c r="F20" i="12" s="1"/>
  <c r="G51" i="11"/>
  <c r="G50" i="11" s="1"/>
  <c r="G30" i="12" s="1"/>
  <c r="H30" i="12" s="1"/>
  <c r="G33" i="11"/>
  <c r="G32" i="11" s="1"/>
  <c r="G21" i="12" s="1"/>
  <c r="H21" i="12" s="1"/>
  <c r="G37" i="11"/>
  <c r="G36" i="11" s="1"/>
  <c r="G23" i="12" s="1"/>
  <c r="G49" i="11" l="1"/>
  <c r="G48" i="11" s="1"/>
  <c r="G29" i="12" s="1"/>
  <c r="H29" i="12" s="1"/>
  <c r="G35" i="11"/>
  <c r="G34" i="11" s="1"/>
  <c r="G22" i="12" s="1"/>
  <c r="H22" i="12" s="1"/>
  <c r="H18" i="12"/>
  <c r="E15" i="12"/>
  <c r="H15" i="12" s="1"/>
  <c r="F61" i="11"/>
  <c r="F60" i="11" s="1"/>
  <c r="F35" i="12" s="1"/>
  <c r="E61" i="11"/>
  <c r="E60" i="11" s="1"/>
  <c r="E35" i="12" s="1"/>
  <c r="G59" i="11"/>
  <c r="G58" i="11" s="1"/>
  <c r="G34" i="12" s="1"/>
  <c r="H11" i="11"/>
  <c r="H62" i="11" s="1"/>
  <c r="G288" i="9"/>
  <c r="D11" i="12"/>
  <c r="H26" i="12"/>
  <c r="H24" i="12"/>
  <c r="H28" i="12"/>
  <c r="H14" i="12"/>
  <c r="H23" i="12"/>
  <c r="E58" i="11"/>
  <c r="D61" i="11"/>
  <c r="G12" i="12"/>
  <c r="H12" i="12" s="1"/>
  <c r="G41" i="11"/>
  <c r="G40" i="11" s="1"/>
  <c r="G25" i="12" s="1"/>
  <c r="H25" i="12" s="1"/>
  <c r="G53" i="11"/>
  <c r="G52" i="11" s="1"/>
  <c r="G31" i="12" s="1"/>
  <c r="H31" i="12" s="1"/>
  <c r="G31" i="11"/>
  <c r="G30" i="11" s="1"/>
  <c r="G20" i="12" s="1"/>
  <c r="D33" i="12"/>
  <c r="G57" i="11"/>
  <c r="G56" i="11" s="1"/>
  <c r="G33" i="12" s="1"/>
  <c r="G13" i="11"/>
  <c r="G12" i="11" s="1"/>
  <c r="G11" i="12" s="1"/>
  <c r="H11" i="12" l="1"/>
  <c r="E11" i="11"/>
  <c r="E10" i="11" s="1"/>
  <c r="E10" i="12" s="1"/>
  <c r="F11" i="11"/>
  <c r="F62" i="11" s="1"/>
  <c r="G11" i="11"/>
  <c r="G10" i="11" s="1"/>
  <c r="G10" i="12" s="1"/>
  <c r="D11" i="11"/>
  <c r="D10" i="11" s="1"/>
  <c r="D10" i="12" s="1"/>
  <c r="H33" i="12"/>
  <c r="H20" i="12"/>
  <c r="E34" i="12"/>
  <c r="H34" i="12" s="1"/>
  <c r="D60" i="11"/>
  <c r="G61" i="11"/>
  <c r="F63" i="11" l="1"/>
  <c r="E62" i="11"/>
  <c r="E63" i="11" s="1"/>
  <c r="D62" i="11"/>
  <c r="D63" i="11" s="1"/>
  <c r="F10" i="11"/>
  <c r="F10" i="12" s="1"/>
  <c r="H10" i="12" s="1"/>
  <c r="G60" i="11"/>
  <c r="G35" i="12" s="1"/>
  <c r="D35" i="12"/>
  <c r="G62" i="11"/>
  <c r="H35" i="12" l="1"/>
  <c r="G63" i="11"/>
  <c r="H63" i="11" s="1"/>
  <c r="E528" i="9" l="1"/>
  <c r="F528" i="9"/>
  <c r="G528" i="9" l="1"/>
  <c r="D13" i="10"/>
  <c r="D21" i="10" s="1"/>
  <c r="G529" i="9" l="1"/>
  <c r="H64" i="11"/>
  <c r="D64" i="11" l="1"/>
  <c r="E64" i="11"/>
  <c r="F64" i="11"/>
  <c r="G64" i="11"/>
  <c r="F529" i="9"/>
  <c r="E529" i="9"/>
</calcChain>
</file>

<file path=xl/sharedStrings.xml><?xml version="1.0" encoding="utf-8"?>
<sst xmlns="http://schemas.openxmlformats.org/spreadsheetml/2006/main" count="1688" uniqueCount="896">
  <si>
    <t>DESCRIÇÃO</t>
  </si>
  <si>
    <t>QUANT.</t>
  </si>
  <si>
    <t>UNID.</t>
  </si>
  <si>
    <t>MATERIAL</t>
  </si>
  <si>
    <t>EMAIL:</t>
  </si>
  <si>
    <t xml:space="preserve">MÃO DE OBRA </t>
  </si>
  <si>
    <t>RAZÃO SOCIAL:</t>
  </si>
  <si>
    <t>CNPJ:</t>
  </si>
  <si>
    <t>DATA DA PROPOSTA</t>
  </si>
  <si>
    <t>ITENS</t>
  </si>
  <si>
    <t>I</t>
  </si>
  <si>
    <t>OBRAS CIVIS</t>
  </si>
  <si>
    <t>II</t>
  </si>
  <si>
    <t>INSTALAÇÕES MECÂNICAS</t>
  </si>
  <si>
    <t>SUBTOTAL OBRAS CIVIS</t>
  </si>
  <si>
    <t>SUBTOTAL INSTALAÇÕES MECÂNICAS</t>
  </si>
  <si>
    <t>FONE:</t>
  </si>
  <si>
    <t>1.1</t>
  </si>
  <si>
    <t>1.2</t>
  </si>
  <si>
    <t>BDI</t>
  </si>
  <si>
    <t>PLANILHA DE ORÇAMENTO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</si>
  <si>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</si>
  <si>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</si>
  <si>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</si>
  <si>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</si>
  <si>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</si>
  <si>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</si>
  <si>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</si>
  <si>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</si>
  <si>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</si>
  <si>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</si>
  <si>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</si>
  <si>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</si>
  <si>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</si>
  <si>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</si>
  <si>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</si>
  <si>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</si>
  <si>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</si>
  <si>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</si>
  <si>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</si>
  <si>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</si>
  <si>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</si>
  <si>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</si>
  <si>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</si>
  <si>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</si>
  <si>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</si>
  <si>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</si>
  <si>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</si>
  <si>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</si>
  <si>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</si>
  <si>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</si>
  <si>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</si>
  <si>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</si>
  <si>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</si>
  <si>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</si>
  <si>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</si>
  <si>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</si>
  <si>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m²</t>
  </si>
  <si>
    <t>m³</t>
  </si>
  <si>
    <t>2.1</t>
  </si>
  <si>
    <t>2.2</t>
  </si>
  <si>
    <t>x,xx</t>
  </si>
  <si>
    <t>m</t>
  </si>
  <si>
    <t>3.1</t>
  </si>
  <si>
    <t>1.3</t>
  </si>
  <si>
    <t>INSTALAÇÕES ELÉTRICAS</t>
  </si>
  <si>
    <t>2.3</t>
  </si>
  <si>
    <t>2.4</t>
  </si>
  <si>
    <t>2.5</t>
  </si>
  <si>
    <t>1.4</t>
  </si>
  <si>
    <t>1.5</t>
  </si>
  <si>
    <t>ADMINISTRAÇÃO DE OBRA</t>
  </si>
  <si>
    <t>ESTRUTURA</t>
  </si>
  <si>
    <t>1.6</t>
  </si>
  <si>
    <t>ALVENARIAS</t>
  </si>
  <si>
    <t>1.7</t>
  </si>
  <si>
    <t>COBERTURA</t>
  </si>
  <si>
    <t>1.8</t>
  </si>
  <si>
    <t>IMPERMEABILIZAÇÃO</t>
  </si>
  <si>
    <t>1.9</t>
  </si>
  <si>
    <t>1.10</t>
  </si>
  <si>
    <t>1.11</t>
  </si>
  <si>
    <t>1.12</t>
  </si>
  <si>
    <t>1.13</t>
  </si>
  <si>
    <t>1.14</t>
  </si>
  <si>
    <t>SERRALHERIA</t>
  </si>
  <si>
    <t>FERRAGENS</t>
  </si>
  <si>
    <t>1.15</t>
  </si>
  <si>
    <t>VIDRAÇARIA</t>
  </si>
  <si>
    <t>1.16</t>
  </si>
  <si>
    <t>PINTURA</t>
  </si>
  <si>
    <t>1.17</t>
  </si>
  <si>
    <t>INSTALAÇÕES CONTRA INCÊNDIO</t>
  </si>
  <si>
    <t>INSTALAÇÕES PLUVIAIS E DE ESGOTO</t>
  </si>
  <si>
    <t>PROGRAMAÇÃO VISUAL EXTERNA E INTERNA</t>
  </si>
  <si>
    <t>DIVERSOS</t>
  </si>
  <si>
    <t>LIMPEZA E VISTORIA FINAL</t>
  </si>
  <si>
    <t>INSTALAÇÕES HIDROSSANITÁRIAS</t>
  </si>
  <si>
    <t>DIVISÓRIAS / PAINÉIS / FORROS</t>
  </si>
  <si>
    <t>REVESTIMENTOS / ACABAMENTOS</t>
  </si>
  <si>
    <t>ART - Anotação de Responsabilidade Técnica - Faixa 03 -  Contratos acima de R$ 15.000,01</t>
  </si>
  <si>
    <t>Andaime metálico de encaixe para trabalho em fachada de edifícios - locação mensal</t>
  </si>
  <si>
    <t>h</t>
  </si>
  <si>
    <t>Demolição de alvenaria, sem reaproveitamento</t>
  </si>
  <si>
    <r>
      <t xml:space="preserve"> m</t>
    </r>
    <r>
      <rPr>
        <vertAlign val="superscript"/>
        <sz val="8"/>
        <color theme="1"/>
        <rFont val="Arial"/>
        <family val="2"/>
      </rPr>
      <t>3</t>
    </r>
  </si>
  <si>
    <r>
      <t xml:space="preserve"> m</t>
    </r>
    <r>
      <rPr>
        <vertAlign val="superscript"/>
        <sz val="8"/>
        <color theme="1"/>
        <rFont val="Arial"/>
        <family val="2"/>
      </rPr>
      <t>2</t>
    </r>
  </si>
  <si>
    <t>Remoção de divisória leve</t>
  </si>
  <si>
    <t>Remoção de divisórias/painéis de vidro temperado</t>
  </si>
  <si>
    <t xml:space="preserve"> m</t>
  </si>
  <si>
    <t>Remoção de metais sanitários</t>
  </si>
  <si>
    <t>Remoção de persiana</t>
  </si>
  <si>
    <t>Remoção de louças sanitárias</t>
  </si>
  <si>
    <t>FUNDAÇÕES</t>
  </si>
  <si>
    <t>Forma de tábua de pinho para concreto armado em fundação, utilização 5 vezes com desforma</t>
  </si>
  <si>
    <t>Armadura de aço para estruturas em geral CA-60, diâmetro 5mm, corte e dobra na obra</t>
  </si>
  <si>
    <t>Concretagem - Aplicação e adensamento de concreto com vibrador de imersão</t>
  </si>
  <si>
    <t>Concretagem - Bombeamento de concreto (transporte vertical e horizontal)</t>
  </si>
  <si>
    <t>Concreto estrutural dosado em central, fck=20MPa</t>
  </si>
  <si>
    <t>Concreto estrutural dosado em central, fck=25MPa</t>
  </si>
  <si>
    <t>Concreto estrutural dosado em central, fck=30MPa</t>
  </si>
  <si>
    <t>Estrutura metálica em aço, perfil estrutural - fornecimento e montagem</t>
  </si>
  <si>
    <t>Forma de chapa de madeira compensada plastificada e=12mm para concreto aparente, utilização 5 vezes</t>
  </si>
  <si>
    <t>Tratamento de superfície de concreto aparente</t>
  </si>
  <si>
    <t xml:space="preserve"> kg</t>
  </si>
  <si>
    <t>3.2</t>
  </si>
  <si>
    <t>3.3</t>
  </si>
  <si>
    <t>3.4</t>
  </si>
  <si>
    <t>3.5</t>
  </si>
  <si>
    <t>3.6</t>
  </si>
  <si>
    <t>3.7</t>
  </si>
  <si>
    <t>3.8</t>
  </si>
  <si>
    <t>3.9</t>
  </si>
  <si>
    <t>3.10</t>
  </si>
  <si>
    <t>3.11</t>
  </si>
  <si>
    <t>3.12</t>
  </si>
  <si>
    <t>3.13</t>
  </si>
  <si>
    <t>3.14</t>
  </si>
  <si>
    <t>3.15</t>
  </si>
  <si>
    <t>3.16</t>
  </si>
  <si>
    <t>3.17</t>
  </si>
  <si>
    <t>3.18</t>
  </si>
  <si>
    <t>3.19</t>
  </si>
  <si>
    <t>3.20</t>
  </si>
  <si>
    <t>3.21</t>
  </si>
  <si>
    <t>3.22</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</si>
  <si>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</si>
  <si>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</si>
  <si>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</si>
  <si>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</si>
  <si>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</si>
  <si>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</si>
  <si>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</si>
  <si>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</si>
  <si>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</si>
  <si>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</si>
  <si>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</si>
  <si>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</si>
  <si>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</si>
  <si>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</si>
  <si>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</si>
  <si>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</si>
  <si>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</si>
  <si>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</si>
  <si>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</si>
  <si>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</si>
  <si>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</si>
  <si>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</si>
  <si>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</si>
  <si>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</si>
  <si>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</si>
  <si>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</si>
  <si>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4.1</t>
  </si>
  <si>
    <t>4.2</t>
  </si>
  <si>
    <t>4.3</t>
  </si>
  <si>
    <t>4.4</t>
  </si>
  <si>
    <t>5.16</t>
  </si>
  <si>
    <t>5.17</t>
  </si>
  <si>
    <t>5.18</t>
  </si>
  <si>
    <t>5.19</t>
  </si>
  <si>
    <t>5.20</t>
  </si>
  <si>
    <t>5.21</t>
  </si>
  <si>
    <t>6.1</t>
  </si>
  <si>
    <t>7.1</t>
  </si>
  <si>
    <t>7.2</t>
  </si>
  <si>
    <t>7.3</t>
  </si>
  <si>
    <t>7.4</t>
  </si>
  <si>
    <t>7.5</t>
  </si>
  <si>
    <t>7.6</t>
  </si>
  <si>
    <t>7.7</t>
  </si>
  <si>
    <t>7.8</t>
  </si>
  <si>
    <t>7.9</t>
  </si>
  <si>
    <t>7.10</t>
  </si>
  <si>
    <t>7.11</t>
  </si>
  <si>
    <t>7.12</t>
  </si>
  <si>
    <t>Cristalização com impermeabilizante bicomponente à base de cimentos especiais, aditivos minerais e polímeros - ref. Viapol</t>
  </si>
  <si>
    <t>Emulsão acrílica com reforço têxtil, 6 demãos</t>
  </si>
  <si>
    <t>Impermeabilização de cobertura plana com manta asfáltica polimérica</t>
  </si>
  <si>
    <t>Impermeabilização de piso com emulsão asfáltica - 3 demãos</t>
  </si>
  <si>
    <t>Manta asfáltica aluminizada</t>
  </si>
  <si>
    <t>Proteção mecânica de superfície impermeabilizada, com argamassa cimento/areia 1:3, e=3cm</t>
  </si>
  <si>
    <t>9.1</t>
  </si>
  <si>
    <t>9.2</t>
  </si>
  <si>
    <t>Chapisco interno/externo, com argamassa de cimento e areia sem peneirar, traço 1:3, e=5mm</t>
  </si>
  <si>
    <t>10.1</t>
  </si>
  <si>
    <t>10.2</t>
  </si>
  <si>
    <t>10.3</t>
  </si>
  <si>
    <t>10.4</t>
  </si>
  <si>
    <t>11.1</t>
  </si>
  <si>
    <t>11.2</t>
  </si>
  <si>
    <t>11.3</t>
  </si>
  <si>
    <t>11.4</t>
  </si>
  <si>
    <t>11.5</t>
  </si>
  <si>
    <t xml:space="preserve"> cj</t>
  </si>
  <si>
    <t>13.2</t>
  </si>
  <si>
    <t>14.1</t>
  </si>
  <si>
    <t>14.3</t>
  </si>
  <si>
    <t>14.4</t>
  </si>
  <si>
    <t>14.5</t>
  </si>
  <si>
    <t>Emassamento de superfície, 02 demãos de massa acrílica</t>
  </si>
  <si>
    <t>Fundo preparador de paredes</t>
  </si>
  <si>
    <t>Pintura de fundo selador acrílico</t>
  </si>
  <si>
    <t>16.2</t>
  </si>
  <si>
    <t>16.4</t>
  </si>
  <si>
    <t>16.5</t>
  </si>
  <si>
    <t>16.6</t>
  </si>
  <si>
    <t>16.8</t>
  </si>
  <si>
    <t>16.10</t>
  </si>
  <si>
    <t>16.11</t>
  </si>
  <si>
    <t>Registro de gaveta bruto  d=25mm (1")</t>
  </si>
  <si>
    <t>17.1</t>
  </si>
  <si>
    <t>18.1</t>
  </si>
  <si>
    <t>18.2</t>
  </si>
  <si>
    <t>19.1</t>
  </si>
  <si>
    <t>19.2</t>
  </si>
  <si>
    <t>19.5</t>
  </si>
  <si>
    <t>19.9</t>
  </si>
  <si>
    <t>Dosador para sabão líquido em PVC</t>
  </si>
  <si>
    <t>Ligação flexível para água em malha de aço</t>
  </si>
  <si>
    <t>Papeleira para sanitários</t>
  </si>
  <si>
    <t>Toalheiro para toalhas de papel</t>
  </si>
  <si>
    <t>20.1</t>
  </si>
  <si>
    <t>III</t>
  </si>
  <si>
    <t>20.2</t>
  </si>
  <si>
    <t>20.3</t>
  </si>
  <si>
    <t>20.4</t>
  </si>
  <si>
    <t>3.50</t>
  </si>
  <si>
    <t>3.51</t>
  </si>
  <si>
    <t>cj</t>
  </si>
  <si>
    <t>3.52</t>
  </si>
  <si>
    <t>3.53</t>
  </si>
  <si>
    <t>Remoção de pórtico de acesso luminoso</t>
  </si>
  <si>
    <t>Remoção de divisor de sigilo do autoatendimento</t>
  </si>
  <si>
    <t>1.18</t>
  </si>
  <si>
    <t>Plano de Gerenciamento de Resíduos da Construção Civil – PGRCC</t>
  </si>
  <si>
    <t>2.6</t>
  </si>
  <si>
    <t>1.19</t>
  </si>
  <si>
    <t>2.7</t>
  </si>
  <si>
    <t>Atualização de projetos/"As built"</t>
  </si>
  <si>
    <t>1.20</t>
  </si>
  <si>
    <t>Limpeza de fachada/muro/alvenaria com hidrojato</t>
  </si>
  <si>
    <t>SERVIÇOS PRELIMINARES / INSTALAÇÕES PROVISÓRIAS</t>
  </si>
  <si>
    <t>DEMOLIÇÃO / REMANEJAMENTO / REMOÇÃO</t>
  </si>
  <si>
    <t>Demolição de piso cerâmico</t>
  </si>
  <si>
    <t>Remoção de extintores</t>
  </si>
  <si>
    <t>Remoção de passa objetos, com ou sem reaproveitamento</t>
  </si>
  <si>
    <t>Compactação manual do solo</t>
  </si>
  <si>
    <t>1.21</t>
  </si>
  <si>
    <t>4.5</t>
  </si>
  <si>
    <t>Armadura de aço para estruturas em geral CA-60, diâmetro 4,2mm, corte e dobra na obra</t>
  </si>
  <si>
    <t>5.22</t>
  </si>
  <si>
    <t>Laje protendida pré moldada, enchimento cerâmico</t>
  </si>
  <si>
    <t>Laje treliçada pré moldada, enchimento em EPS</t>
  </si>
  <si>
    <t>Laje protendida pré moldada, enchimento em EPS</t>
  </si>
  <si>
    <t>5.24</t>
  </si>
  <si>
    <t>Laje treliçada pré moldada, enchimento cerâmico</t>
  </si>
  <si>
    <t>1.22</t>
  </si>
  <si>
    <t>Remoção de entulho diverso, incluindo caçamba, servente e carreto</t>
  </si>
  <si>
    <t>8.1</t>
  </si>
  <si>
    <t>8.2</t>
  </si>
  <si>
    <t>8.3</t>
  </si>
  <si>
    <t>8.4</t>
  </si>
  <si>
    <t>8.5</t>
  </si>
  <si>
    <t>8.6</t>
  </si>
  <si>
    <t>8.7</t>
  </si>
  <si>
    <t>8.8</t>
  </si>
  <si>
    <t>21.1</t>
  </si>
  <si>
    <t>Porta cartaz padrão para tarifas</t>
  </si>
  <si>
    <t>Porta cartaz padrão para informativos</t>
  </si>
  <si>
    <t>21.2</t>
  </si>
  <si>
    <t>2.8</t>
  </si>
  <si>
    <t>Estrutura de madeira para telha ondulada de fibrocimento, metálica ou plástica, apoiada sobre alvenarias ou laje</t>
  </si>
  <si>
    <t>Estrutura metálica para telha ondulada de fibrocimento, metálica ou plástica, apoiada sobre alvenarias ou laje</t>
  </si>
  <si>
    <t>Estrutura de madeira para telha cerâmica ou de concreto, apoiada sobre alvenarias ou laje</t>
  </si>
  <si>
    <t>Cobertura com telha de fibrocimento, perfil ondulado, e=5, 6 ou 8mm, altura 50,1mm</t>
  </si>
  <si>
    <t>Calha de chapa galvanizada 24, desenvolvimento 50 cm</t>
  </si>
  <si>
    <t>Rufo de chapa galvanizada 24, desenvolvimento 50cm</t>
  </si>
  <si>
    <t>Cumeeira articulada ou normal de fibrocimento para telha com perfil ondulado e=5, 6 ou 8mm</t>
  </si>
  <si>
    <t>Bocal de chapa galvanizada 24</t>
  </si>
  <si>
    <t>Placa de impacto inox para porta de sanitário acessível h=40cm</t>
  </si>
  <si>
    <t>Biombo em alumínio anodizado branco padrão Banrisul</t>
  </si>
  <si>
    <t>1.24</t>
  </si>
  <si>
    <t>7.13</t>
  </si>
  <si>
    <t>Bocal em PVC</t>
  </si>
  <si>
    <t>7.14</t>
  </si>
  <si>
    <t>Base em concreto armado, fck 30MPa, e=16cm</t>
  </si>
  <si>
    <t>Base em concreto armado, fck 25MPa, e=16cm</t>
  </si>
  <si>
    <t>Cumeeira articulada ou normal mesmo material da telha galvalume e=0,5 ou 0,65mm</t>
  </si>
  <si>
    <t>7.15</t>
  </si>
  <si>
    <t>Cobertura com telha galvalume natural TP40, e=0,5mm, com enchimento em EPS e=50mm, h=40mm</t>
  </si>
  <si>
    <t>Cobertura com telha galvalume natural TP40, e=0,5mm, h=40mm</t>
  </si>
  <si>
    <t>Cobertura com telha galvalume natural TP40, e=0,65mm, com enchimento em EPS e=50mm, h=40mm</t>
  </si>
  <si>
    <t>Cobertura com telha galvalume natural TP40, e=0,65mm, h=40mm</t>
  </si>
  <si>
    <t>Cálculo estrutural da fundação</t>
  </si>
  <si>
    <t>4.6</t>
  </si>
  <si>
    <t>4.7</t>
  </si>
  <si>
    <t>Montagem e organização do leiaute fornecido pelo Banco</t>
  </si>
  <si>
    <t>Kit audiovisual de emergência para sanitário acessível, com fio - Ref. marca Sol Sustentável, cód. PNE-CF PLUS ou equivalente</t>
  </si>
  <si>
    <t>Escora metálica para viga e laje leve de edificação com pé-direito variando de 1,8 a 5m - locação mensal</t>
  </si>
  <si>
    <t>Apicoamento de piso/parede</t>
  </si>
  <si>
    <t>2.9</t>
  </si>
  <si>
    <t>Administração da obra direta no local - 3% do custo total da obra até 250m²</t>
  </si>
  <si>
    <t>1.25</t>
  </si>
  <si>
    <t>1.26</t>
  </si>
  <si>
    <t>Rasgo em alvenaria para embutimento de instalações - largura 10cm</t>
  </si>
  <si>
    <t>Impermeabilização de áreas úmidas, caixas de elevadores e reservatórios com argamassa polimérica de base acrilica impermeável de alta aderência.</t>
  </si>
  <si>
    <t>Impermeabilização de granitos ou mármores a base de silicone com ação hidrofugante</t>
  </si>
  <si>
    <t>Impermeabilização de respaldo da fundação em pintura de asfalto oxidado com solventes orgânicos</t>
  </si>
  <si>
    <t>Impermeabilização térmica e mecânica com aplicação de manta asfáltica líquida a frio moldada no local</t>
  </si>
  <si>
    <t>Preenchimento de juntas de dilatação em alvenarias na cor Branca e pisos na cor Preta, com argamassa polimérica flexível de base acrilica impermeável de alta aderência e impermeabilizante - e=20mm</t>
  </si>
  <si>
    <t>8.9</t>
  </si>
  <si>
    <t>8.10</t>
  </si>
  <si>
    <t>8.11</t>
  </si>
  <si>
    <t>8.12</t>
  </si>
  <si>
    <t>Forma de chapa de madeira compensada resinada e=12mm para concreto armado, utilização 3 vezes</t>
  </si>
  <si>
    <t>ACESSIBILIDADE</t>
  </si>
  <si>
    <t>Soleira de granito cinza andorinha, L=20 cm, e=20mm</t>
  </si>
  <si>
    <t>Basalto tear levigado em placas</t>
  </si>
  <si>
    <t>PAVIMENTAÇÃO / PISOS ELEVADOS</t>
  </si>
  <si>
    <t>Barra de apoio em aço inox, 70 cm</t>
  </si>
  <si>
    <t>Barra de apoio em aço inox, 80 cm</t>
  </si>
  <si>
    <t>Mola hidráulica aérea nº 3, cor prata</t>
  </si>
  <si>
    <t>14.2</t>
  </si>
  <si>
    <t>Tapume em chapa de madeira compensada resinada, e=22mm, com pintura protetora branco fosco, prevendo reutilização</t>
  </si>
  <si>
    <t>CARPINTARIA / MARCENARIA / MOBILIÁRIO</t>
  </si>
  <si>
    <t>Porta de vidro temperado 10mm, uma folha, 100x210cm</t>
  </si>
  <si>
    <t>Vidro temperado 10mm, incolor, colocado, incluindo perfil U de abas iguais em alumínio e borracha de neoprene</t>
  </si>
  <si>
    <t>ACESSÓRIOS / LOUÇAS / METAIS PARA SANITÁRIOS / COZINHA</t>
  </si>
  <si>
    <t>Extintor de incêncio PQS ABC 2A:20B:C 4kg.</t>
  </si>
  <si>
    <t>Extintor de incêncio CO2 4kg.</t>
  </si>
  <si>
    <t>Abrigo metálico tipo caixa para extintor de incêndio, em chapa de aço carbono cor vermelha, com ventilação lateral e vidro frontal estilhaçante, com adesivo  "EM CASO DE INCÊNDIO QUEBRE O VIDRO"</t>
  </si>
  <si>
    <t>Bobina com 100m de Plástico bolha de 130cm para embalagem dos materiais, logos e equipamentos</t>
  </si>
  <si>
    <t>Limpeza grossa</t>
  </si>
  <si>
    <t>Espelho cristal 6mm sobre painel em MDF e=8mm</t>
  </si>
  <si>
    <t>Caixa sifonada de PVC rígido 150x150x50mm</t>
  </si>
  <si>
    <t>Tubo de PVC, ponta bolsa e virola d=100mm</t>
  </si>
  <si>
    <t>Tubo de PVC, ponta bolsa e virola d=50mm</t>
  </si>
  <si>
    <t>Tubo de PVC, ponta bolsa e virola d=75mm</t>
  </si>
  <si>
    <t>Tubo de PVC, ponta e bolsa soldável d=40mm</t>
  </si>
  <si>
    <t>"T" esgoto em PVC d=50mm</t>
  </si>
  <si>
    <t>Junção esgoto em PVC d=100mm</t>
  </si>
  <si>
    <t>Joelho 90 graus em PVC soldável, d=25mm</t>
  </si>
  <si>
    <t>"T" em PVC soldável, d=25mm</t>
  </si>
  <si>
    <t>Tubo soldável de PVC marrom, d=25mm</t>
  </si>
  <si>
    <t xml:space="preserve">Emboço para parede interna ou externa, com argamassa de cimento, cal e areia, traço 1:2:10, e=20mm </t>
  </si>
  <si>
    <t xml:space="preserve">Reboco para parede interna ou externa, com argamassa de cimento, cal e areia peneirada, traço 1:1:6, e=5mm </t>
  </si>
  <si>
    <t>Bacia sanitária de louça com caixa acoplada branca, com assento e acessórios - ref. Deca, linha Conforto Vogue Plus P515.17 (PCD)</t>
  </si>
  <si>
    <t>1.27</t>
  </si>
  <si>
    <t>1.28</t>
  </si>
  <si>
    <t>Rasgo em contrapiso para embutimento de instalações - largura 10cm</t>
  </si>
  <si>
    <t>1.29</t>
  </si>
  <si>
    <t>Muro de arrimo em concreto</t>
  </si>
  <si>
    <t>Muro de arrimo em pedra</t>
  </si>
  <si>
    <t>4.8</t>
  </si>
  <si>
    <t>4.9</t>
  </si>
  <si>
    <t>4.10</t>
  </si>
  <si>
    <t>Viga de baldrame em concreto armado, fck 15MPa</t>
  </si>
  <si>
    <t>Viga de baldrame em concreto armado, fck 25MPa</t>
  </si>
  <si>
    <t>Viga de baldrame em concreto armado, fck 30MPa</t>
  </si>
  <si>
    <t>4.11</t>
  </si>
  <si>
    <t>4.12</t>
  </si>
  <si>
    <t>Base em pedra, e=22cm</t>
  </si>
  <si>
    <t>Base em bloco grês, e=25cm</t>
  </si>
  <si>
    <t>16.7</t>
  </si>
  <si>
    <t>16.9</t>
  </si>
  <si>
    <t>1.</t>
  </si>
  <si>
    <t>1.30</t>
  </si>
  <si>
    <t>1.31</t>
  </si>
  <si>
    <t>1.32</t>
  </si>
  <si>
    <t>1.33</t>
  </si>
  <si>
    <t>1.34</t>
  </si>
  <si>
    <t>1.35</t>
  </si>
  <si>
    <t>1.36</t>
  </si>
  <si>
    <t>1.37</t>
  </si>
  <si>
    <t>1.38</t>
  </si>
  <si>
    <t>1.39</t>
  </si>
  <si>
    <t>1.40</t>
  </si>
  <si>
    <t>1.41</t>
  </si>
  <si>
    <t>1.42</t>
  </si>
  <si>
    <t>1.43</t>
  </si>
  <si>
    <t>1.44</t>
  </si>
  <si>
    <t>1.45</t>
  </si>
  <si>
    <t>1.46</t>
  </si>
  <si>
    <t>2.</t>
  </si>
  <si>
    <t>2.10</t>
  </si>
  <si>
    <t>2.11</t>
  </si>
  <si>
    <t>2.12</t>
  </si>
  <si>
    <t>2.13</t>
  </si>
  <si>
    <t>2.14</t>
  </si>
  <si>
    <t>2.15</t>
  </si>
  <si>
    <t>2.16</t>
  </si>
  <si>
    <t>2.17</t>
  </si>
  <si>
    <t>2.18</t>
  </si>
  <si>
    <t>2.19</t>
  </si>
  <si>
    <t>2.20</t>
  </si>
  <si>
    <t>2.21</t>
  </si>
  <si>
    <t>2.22</t>
  </si>
  <si>
    <t>2.24</t>
  </si>
  <si>
    <t>2.25</t>
  </si>
  <si>
    <t>2.26</t>
  </si>
  <si>
    <t>2.27</t>
  </si>
  <si>
    <t>3.</t>
  </si>
  <si>
    <t>4.</t>
  </si>
  <si>
    <t>5.</t>
  </si>
  <si>
    <t>6.</t>
  </si>
  <si>
    <t>7.</t>
  </si>
  <si>
    <t>7.16</t>
  </si>
  <si>
    <t>7.17</t>
  </si>
  <si>
    <t>7.18</t>
  </si>
  <si>
    <t>7.19</t>
  </si>
  <si>
    <t>7.20</t>
  </si>
  <si>
    <t>7.21</t>
  </si>
  <si>
    <t>8.</t>
  </si>
  <si>
    <t>9.</t>
  </si>
  <si>
    <t>Lona preta para isolamento da cobertura durante execução</t>
  </si>
  <si>
    <t>Coletor/tubo de queda em PVC, com sistema de fixação, d=100mm</t>
  </si>
  <si>
    <t>Coletor/tubo de queda em PVC, com sistema de fixação, d=150mm</t>
  </si>
  <si>
    <t>Coletor/tubo de queda em PVC, com sistema de fixação, d=200mm</t>
  </si>
  <si>
    <t>Porta detectora de metais cilíndrica 800mm, sistema de detecção bobina central, com vidros curvos laminados de segurança 10mm. Vide memorial.</t>
  </si>
  <si>
    <t>kg</t>
  </si>
  <si>
    <t>Gás refrigerante R-410A</t>
  </si>
  <si>
    <t>Nitrogênio para pressurização e limpeza</t>
  </si>
  <si>
    <t>Duto em chapa de aço galvanizado #26 com isolamento térmico com manta de lã de vidro, e=38mm</t>
  </si>
  <si>
    <t>pç</t>
  </si>
  <si>
    <t>Junta Flexível de aço galvanizado e lona de PVC (7x10x7)cm - ref. Multivac</t>
  </si>
  <si>
    <t>Tubo de espuma elastomérica flexível 3/4" - ref. Armacell Armaflex AF M-18</t>
  </si>
  <si>
    <t>Tubo de espuma elastomérica flexível 3/8" - ref. Armacell Armaflex AF M-10</t>
  </si>
  <si>
    <t>EQUIPAMENTOS</t>
  </si>
  <si>
    <t>REDE DE DUTOS</t>
  </si>
  <si>
    <t>DESINSTALAÇÃO / INSTALAÇÃO / EMBALAGEM</t>
  </si>
  <si>
    <t>Limpeza/desentupimento de calhas e tubos de queda</t>
  </si>
  <si>
    <t>Bate roda em concreto, 20x50cm, h=15cm</t>
  </si>
  <si>
    <t>Transporte de materiais, equipamentos, programação visual e mobiliário - 10km</t>
  </si>
  <si>
    <t>Estaca a trado (broca) de concreto armado, ø=20cm, fck=20 MPa</t>
  </si>
  <si>
    <t>Armadura de aço para estruturas em geral CA-50, diâmetro 16,0 a 25mm, corte e dobra na obra</t>
  </si>
  <si>
    <t>Armadura de aço para estruturas em geral CA-50, diâmetro 6,3 a 12,5mm, corte e dobra na obra</t>
  </si>
  <si>
    <t>Bate roda metálico, com pintura epóxi e fixação, 17x70cm, h=11cm</t>
  </si>
  <si>
    <t>Concreto estrutural dosado em central, fck=40MPa</t>
  </si>
  <si>
    <t>Contrapiso de concreto, fck=20MPa, cimento + areia + brita traço 1:4:8</t>
  </si>
  <si>
    <t>Alvenaria com bloco cerâmico furado 14x19x39cm, e=14cm, com argamassa mista de cal hidratada traço 1:2:8</t>
  </si>
  <si>
    <t>Calha em PVC</t>
  </si>
  <si>
    <t>Coletor/tubo de queda em chapa galvanizada 24</t>
  </si>
  <si>
    <t>Regularização de base com argamassa 1:3 para impermeabilização, e=2,0cm</t>
  </si>
  <si>
    <t>Azulejo 20x20cm, acetinado branco, incluindo rejuntamento com argamassa colante AC I</t>
  </si>
  <si>
    <t>Divisor de sigilo para máscara divisória leve - padrão Banrisul, sala de autoatendimento</t>
  </si>
  <si>
    <t>Divisória leve, ref. Eucatex Divilux UV, e=35 mm, cor branco max, completa, tipo PN1/PN2 (painéis cegos)</t>
  </si>
  <si>
    <t>Filme venetian listrado 10x4mm, para biombos e divisor de ambientes</t>
  </si>
  <si>
    <t>Joelho 90 graus com bucha de latão em PVC soldável, d=25mm</t>
  </si>
  <si>
    <t xml:space="preserve">Pia de aço inoxidável simples, 120x50cm  </t>
  </si>
  <si>
    <t>Torneira de mesa baixa, com acionamento por alavanca e fechamento automático para lavatório - ref. Decamatic Eco 1173C Conforto</t>
  </si>
  <si>
    <t>Anel de borracha butilica para vedação de bacia sanitária -ref. Decanel ou Astra</t>
  </si>
  <si>
    <t>Tubo de cobre flexível sem costura 3/4" - 0,79mm (0,403kg/m) - ref. Eluma</t>
  </si>
  <si>
    <t>Tubo de cobre flexível sem costura 3/8" - 0,79mm (0,193kg/m) - ref. Eluma</t>
  </si>
  <si>
    <t>Caixa de Derivação em Alumínio Tipo X 1x1 (125x125)mm para Canaleta em alumínio (73x25)mm - Cores Branca ou Cinza - ref. Dutotec Linha Standard .</t>
  </si>
  <si>
    <t>LOTE</t>
  </si>
  <si>
    <t>ÚNICO</t>
  </si>
  <si>
    <t>unid.</t>
  </si>
  <si>
    <t xml:space="preserve"> unid.</t>
  </si>
  <si>
    <t>Piso podotátil alerta/direcional em placa cimentícia de alta resistência 25x25cm, e=25mm, assentado com argamassa de cimento e areia peneirada traço 1:3</t>
  </si>
  <si>
    <t>Destinação de resíduos com entrega de Manifesto de Transporte de Resíduos e o Recibo de Destinação de Resíduos por empresa licenciada</t>
  </si>
  <si>
    <t>CRONOGRAMA FÍSICO-FINANCEIRO</t>
  </si>
  <si>
    <t>%</t>
  </si>
  <si>
    <t>R$</t>
  </si>
  <si>
    <t>10.</t>
  </si>
  <si>
    <t>11.</t>
  </si>
  <si>
    <t>12.</t>
  </si>
  <si>
    <t>13.</t>
  </si>
  <si>
    <t>14.</t>
  </si>
  <si>
    <t>15.</t>
  </si>
  <si>
    <t>16.</t>
  </si>
  <si>
    <t>17.</t>
  </si>
  <si>
    <t>18.</t>
  </si>
  <si>
    <t>19.</t>
  </si>
  <si>
    <t>20.</t>
  </si>
  <si>
    <t>21.</t>
  </si>
  <si>
    <t>22.</t>
  </si>
  <si>
    <t>23.</t>
  </si>
  <si>
    <t>24.</t>
  </si>
  <si>
    <t>SUBTOTAL GERAL (R$)</t>
  </si>
  <si>
    <t>TOTAL GERAL COM BDI</t>
  </si>
  <si>
    <t>CRONOGRAMA FÍSICO</t>
  </si>
  <si>
    <t>Caixa de filtragem com filtro G4 - ref. Soler&amp;Palau MFL-C-200-G4</t>
  </si>
  <si>
    <t>Condicionador de ar split tipo Built in inverter 36.000btu/h ciclo reverso, controle remoto sem fio, 220V/1f/60Hz (unidade condensadora fluxo horizontal) Ref.: RZQ36AVL Daikin</t>
  </si>
  <si>
    <t>Condicionador de ar split tipo teto inverter 48.000btu/h , ciclo reverso,  controle remoto sem fio, 380V/3f/60Hz  (un. Condensadora fluxo horizontal)  Ref.: ABBG54LRTA Fujitsu</t>
  </si>
  <si>
    <t>ENTRADA DE ENERGIA, DADOS E TELECOMUNICAÇÕES</t>
  </si>
  <si>
    <t>Entrada de energia do QGBT da medição até o Quadro (Excluindo-se este) será executado pelo proprietário do imóvel.</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</si>
  <si>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 Alimentador do QGBT</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</si>
  <si>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Aterramento QGBT Verde</t>
  </si>
  <si>
    <t xml:space="preserve">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 Alimentador do CD-BK </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</si>
  <si>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Aterramento CD-BK Verde</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</si>
  <si>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 Alimentador do CD-ESTAB</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</si>
  <si>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Aterramento CD-ESTABVerde</t>
  </si>
  <si>
    <t>Dispositivo de Proteção Contra Surtos Nível II 1P, Uc=320Vca, Up máx.=1,4kV, Iimp. (8/20μs) =40kA,  com conexões, fixações e acessórios, Ref: V20-=1-320 da Obbo ou equivalente técnico</t>
  </si>
  <si>
    <t>un</t>
  </si>
  <si>
    <t>Cabo de Cobre Singelo, seção #16mm², encordoamento classe 5, isolação em PVC 70° - 750V, não halogenado, com conexões, fixações e acessórios, Ref. Cabo Afumex Prysminan ou equivalente técnico  - Ligação dos DPS's</t>
  </si>
  <si>
    <t>Eletroduto de ferro do tipo galvanizado, semi-pesado, da Carboinox , Tomell ou equivalente técnico, ø 32mm (1.1/4")  CDBK, CD Estab)</t>
  </si>
  <si>
    <t>Eletroduto de PVC Rígido, da Tigre, Amanco ou equivalente técnico ø 60mm (QGBT) (2")</t>
  </si>
  <si>
    <t>Caixa de passagem metálica com tampa 302x302mmx122mm Ref. CEMAR  (TELECOM)</t>
  </si>
  <si>
    <t>Caixa tipo condulete em liga de alumínio (tampa e caixa) com pintura em epoxi poliester na cor cinza, Ref. Tramontina, Wetzel pou equivalente técnico,  ø 32mm (1.1/4")</t>
  </si>
  <si>
    <t>Caixa tipo condulete em liga de alumínio (tampa e caixa) com pintura em epoxi poliester na cor cinza, Ref. Tramontina,Wetzel pou equivalente técnico,   ø 40mm (1.1/2")</t>
  </si>
  <si>
    <t>Caixa tipo condulete em liga de alumínio (tampa e caixa) com pintura em epoxi poliester na cor cinza, Ref. Tramontina,Wetzel pou equivalente técnico,   ø 50mm (2")</t>
  </si>
  <si>
    <t>Caixa de passagem de alvenaria com tampa de concreto armado 50cmx50cmx50cm</t>
  </si>
  <si>
    <t>Minidisjuntor modular Caiuxa &lt;Moldada 3x50A curva C, Icc mín=10,0kA (220V). Ref: Schneider Eletric ou equivalente técnico</t>
  </si>
  <si>
    <t>MONTAGEM DOS QUADROS DE DISTRIBUIÇÃO E CABOS ELÉTRICOS:</t>
  </si>
  <si>
    <t>Quadro elétrico de sobreporo com capacidade mínima trifásica para 100A, espaço para disjuntor geral trifásico de até 100A, com dimensões mínimas de 1000x600x180mm (AxLxP), bipartido ( parte rede elétrica comum ) com espaço para disjuntores parciais conforme projeto, completo para 60 elementos, com conexões, fixações, identificações e acessórios, Ref. Metalúrgica Atlanta ou Equivalente Técnico - QGBT/CD1</t>
  </si>
  <si>
    <t>Quadro elétrico de sobreporo com capacidade mínima trifásica para 100A, espaço para disjuntor geral trifásico de 16A, com dimensões mínimas de 600x600x180mm (AxLxP), disjuntores parciais conforme projeto, completo para 24 elementos, com conexões, fixações, identificações e acessórios, Ref. Metalúrgica Atlanta ou Equivalente Técnico - CD BK</t>
  </si>
  <si>
    <t>MiniDisjuntor Tripolar  para trilho DIN, corrente nominal 25 A Corrente de interrupção mínima - 4,5kA   - Ref. Siemens tipo 5SL3  ou equivalente técnico ( proteção para grupo capacitivo de 2,5 KVAr )</t>
  </si>
  <si>
    <t>MiniDisjuntor Tripolar  para trilho DIN, corrente nominal 40 A Corrente de interrupção mínima - 4,5kA   - Ref. Siemens tipo 5SL3  ou equivalente técnico 3x40A - NBK - REVERSORA - PARTE ESTABILIZADA</t>
  </si>
  <si>
    <t>MiniDisjuntor Monopolar para trilho DIN, corrente nominal 25 A Corrente de interrupção mínima - 4,5kA tipo 5SL3 Siemens  ou equivalente técnico - DPSs e ar condicionado</t>
  </si>
  <si>
    <t>MiniDisjuntor Monopolar para trilho DIN, corrente nominal 16 A Corrente de interrupção mínima - 4,5kA tipo 5SL3 Siemens  ou equivalente técnico</t>
  </si>
  <si>
    <t>MiniDisjuntor Monopolar para trilho DIN, corrente nominal 20 A Corrente de interrupção mínima - 4,5kA tipo 5SL3 Siemens  ou equivalente técnico</t>
  </si>
  <si>
    <t>MiniDisjuntor Tripolar  para trilho DIN, corrente nominal 25 A Corrente de interrupção mínima - 4,5kA   - Ref. Siemens tipo 5SL3  ou equivalente técnico 3x40A</t>
  </si>
  <si>
    <t>MiniDisjuntor Tripolar  para trilho DIN, corrente nominal 40 A Corrente de interrupção mínima - 4,5kA   - Ref. Siemens tipo 5SL3  ou equivalente técnico 3x40A</t>
  </si>
  <si>
    <t>Interruptor DR Corrente nominal 25 Amperes, bipolar, sensibilidadre 30mA Ref. Schneider Easy 9 ou equivaçlente técnico  (bipolar)</t>
  </si>
  <si>
    <t>Dispositivo IDR 4x63A sensibilidade 300mA (tetrapolar) Ref. Schneider ACTI9 VIGI iC60 4P 63A 300mA-S CLASSE AC 415V ou equivalente técnico</t>
  </si>
  <si>
    <t>Dispositivo de Proteção Contra Surtos Nível II 1P, Uc=340Vca, Up máx.=1,4kV, Iimp. (8/20μs) =20kA, In mín=5kA completo, com conexões, fixações e acessórios, Ref: iPRD20 20 kA 1P da Schneider ou equivalente técnico</t>
  </si>
  <si>
    <t>PONTOS DE ILUMINAÇÃO/TOMADAS e AR CONDICIONADO</t>
  </si>
  <si>
    <t>Luminária de embutir em forro modular e gesso, para  2 lâmpadas  tecnologia T8 de 2x16 W, para duas lâmpadas de LED de 9W, bivolt (100-240V) fluxo luminoso mínimo de 1000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CAA22-E216  LUMICENTER ou equivalente técnico, completa</t>
  </si>
  <si>
    <t xml:space="preserve">Lãmpada tuboled 9W,  bivolt (100-240V) fluxo luminoso mínimo de 1000 Lúmens, cor branco neutro, marca Intral Ref. 09211ou equivalente técnico,para instalação em luminárias de forro modular de 62,5cm </t>
  </si>
  <si>
    <t xml:space="preserve">Lãmpada tuboled 18W,  bivolt (100-240V) fluxo luminoso mínimo de 2000 Lúmens, cor branco neutro, marca Intral Ref. 09212ou equivalente técnico,para instalação em luminárias de forro modular de 125cm </t>
  </si>
  <si>
    <t>LUMINÁRIA QUADRADA DECORATIVA DE  EMBUTIR, DIFUSOR LEITOSO, COMPOSTA DE PLACA DE LED's DE 25/30W, COM DRIEVR INCORPORADO, BIVOLT
 - Garantia de 02 Anos.</t>
  </si>
  <si>
    <t xml:space="preserve"> Suporte COM ESPELHO  p/tres blocos com uma tomadas tipo bloco NBR.20A (vermelha- rede comum) , mais um bloco cego</t>
  </si>
  <si>
    <t xml:space="preserve"> Suporte COM ESPELHO  p/tres blocos com, UMA tomadas tipo bloco NBR.10A (azul - rede comum) , mais 2 bloco cego</t>
  </si>
  <si>
    <t>Espelho de pvc branco 4x2" (100x50mm)  ou de Alumínio p/ condulete com 1 interruptor simples.</t>
  </si>
  <si>
    <t>Espelho de pvc branco 4x2" (100x50mm)  ou de Alumínio p/ condulete com 1 conjunto de 1 interruptor simples e 1 tomada</t>
  </si>
  <si>
    <t>Espelho de pvc branco 4x2" (100x50mm)  ou de Alumínio p/ condulete com  interruptor duplo</t>
  </si>
  <si>
    <t>Espelho de pvc branco 4x2" (100x50mm)  ou de Alumínio p/ condulete com  interruptor TRIPLO</t>
  </si>
  <si>
    <t>Espelho cego 4x2"/4x4" de pvc branco</t>
  </si>
  <si>
    <t>Caixa tipo condulete em liga de alumínio (tampa e caixa) com pintura em epoxi poliester na cor cinza, Ref. Tramontina, Wetzel pou equivalente técnico, ø 20mm (3/4")</t>
  </si>
  <si>
    <t>Caixa tipo condulete em liga de alumínio (tampa e caixa) com pintura em epoxi poliester na cor cinza, Ref. Tramontina, Wetzel pou equivalente técnico, ø 25mm(1").</t>
  </si>
  <si>
    <t>Eletroduto de ferro do tipo galvanizado, semi-pesado, da Carboinox , Tomell ou equivalente técnico ø 20mm (3/4")</t>
  </si>
  <si>
    <t>Eletroduto de ferro do tipo galvanizado, semi-pesado, da Carboinox , Tomell ou equivalente técnico ø 25mm (1")</t>
  </si>
  <si>
    <t>Canaleta aluminio cor branca 73mmx25mm dupla Ref. Dutotec  12240.00 com tampa em alumínio, cor branca, 73mm, de encaixe Ref. Dutotec. 15040.00  ou equivalentes técnicos</t>
  </si>
  <si>
    <t>Curva 90º Vertical em alumínio injetado, cor branca,específica de canaleta de aluminio 73mmx25mm Ref. Dutotec 37140.00 ou equivalente técnico</t>
  </si>
  <si>
    <t>Adaptador para canaleta  de alumínio 73x25mm - 2x ø3/4" - Ref. Dutotec DT 47140-00 ou equivalente técnico</t>
  </si>
  <si>
    <t>Acessório tipo Luva Arremate para Canaleta de Alumínio 73mmx25mm, Ref. Dutotec DT 48140.00</t>
  </si>
  <si>
    <t>Eletrocalha lisa 200x50mm , COM TAMPA, aço galvanizado, com 1 septo divisor ( 2 Partições de 100mmx80mm + 100x50mm) Ref. Eletropoll 13302 (Ref. EL 1302 200 x 50 #22 GF)  com tampa de encaixa  Ref. Eletropoll 1304 ou equivalentes técnicoas , com acessórios de conexão</t>
  </si>
  <si>
    <t>Curva 90º horizontal para eletrocalha 200x50mm Ref. Eletropoll 1332 com tampa 200x50mm, Ref. Eletropoll 1356 ou equivalentes técnicos , com acessórios de conexão</t>
  </si>
  <si>
    <t>Tala (emenda) para eletrocalha 200x50mm Ref. Eletropoll ou equivalentes técnicos , com acessórios de conexão</t>
  </si>
  <si>
    <t>Tê horizontal para eletrocalha 200x50mm Ref. Eletropoll 1313 com tampa 200x50mm, Ref. Eletropoll 1361 ou equivalentes técnicos , com acessórios de conexão</t>
  </si>
  <si>
    <t>Acoplamento para painel de eletrocalha 200x50mm Ref. Eletropoll 1330 ou equivalente técnico</t>
  </si>
  <si>
    <t>Suporte para eletrocalha galvaniza, perfilados e para luminárias</t>
  </si>
  <si>
    <t>Vergalhão zincado rosca total 1/4" (6,3mm)</t>
  </si>
  <si>
    <t>Porca Sextavada Zincada diâmetro 1/4"</t>
  </si>
  <si>
    <t>Chumbador diâmetro 1/4" com parafuso 1/4" x 40mm</t>
  </si>
  <si>
    <t>Acessorios para eletrocalha 200 x 100mm(Emenda)</t>
  </si>
  <si>
    <t>Derivação lateral para eletroduto, Ref. Eletropoll EL 13218 ou equivalente técnico</t>
  </si>
  <si>
    <t>Perfilado Metálico 38mmx38mm em aço galvanizado eletrolítico, em chapa de aço 22USG, Ref. Eletropoll 13106-P com tampa de encaixe Ref. Eletropoll El 13109</t>
  </si>
  <si>
    <t>Mini Contactora Tripolar mínimo 20 A - AC3 , Alimentação - Bobina 220 VCA, Ref. WEG CWB25 ou equivalente técnico</t>
  </si>
  <si>
    <t>Sensor de presença 360°  c/retardo até 15 min, 220V/127V, 200W-127V ou 500W-220V,Ref. Exatron Modelo SPTØNI ou equivalente técnico</t>
  </si>
  <si>
    <t>Caixa de passagem de embutir 100x50mm</t>
  </si>
  <si>
    <t>Caixa de passagem de embutir 100x100mm</t>
  </si>
  <si>
    <t>Borne terminal  Ref. Sindal com 3 espaços de fixação de cabos/fios, para CD Cortina/CD Timer (Automação)</t>
  </si>
  <si>
    <t xml:space="preserve">Quadro de comando de Sobrepor, confeccionado em chapa de aço mínimo 24 USG, pintura epoxi Cinza Rall, dimensão - 600x480x220mm tipo CS, Marca CEMAR ou equivalente técnico para CD Timer </t>
  </si>
  <si>
    <t>Relé fotoelétrico 1000W/220Volts com base de instalação Ref. Exatron ou equivalente técnico</t>
  </si>
  <si>
    <t>Timer (Interruptor horário) com até 20 memóroias (10 liga+10 desliga)  uma saída a relé 16 A carga resistiva, 100-240VCA, 48-63Hz Referência : COEL Ref. RTSTL-20  ou equivalente técnico</t>
  </si>
  <si>
    <t>Cabo de Cobre Singelo, seção # 2,5mm², encordoamento classe 5, isolação em PVC 70° - 750V, não halogenado, com conexões, fixações e acessórios, Ref. Cabo Afumex Prysminan ou equivalente técnico</t>
  </si>
  <si>
    <t>Cabo de Cobre Singelo, seção # 4,0mm², encordoamento classe 5, isolação em PVC 70° - 750V, não halogenado, com conexões, fixações e acessórios, Ref. Cabo Afumex Prysminan ou equivalente técnico</t>
  </si>
  <si>
    <t>Caixa tipo condulete em liga de alumínio com pintura em epoxi poliester na cor cinza, Ref. Tramontina, Wetzel pou equivalente técnico,   ø 20mm(3/4") + 1 tampa de condulete para 1 tomada + 1 tomada 2P+T 10 Amperes Azul (Ar condicionado)</t>
  </si>
  <si>
    <t>Caixa tipo condulete em liga de alumínio com pintura em epoxi poliester na cor cinza, Ref. Tramontina, Wetzel pou equivalente técnico,   ø 20mm(3/4") + 1 tampa de condulete para 1 tomada + 1 tomada 3P+T 32 Amperes (Ar Condicionado)</t>
  </si>
  <si>
    <t>Caixa de equipotencialização CED medida 210×210×90mm completa vem 8 terminais de pressão, placa de cobre 5,8mm + 1 terminal de pressão de 50mm Marca: Termotécnica Ref. TEL 901 ou equivalente téxcnico</t>
  </si>
  <si>
    <t>Aterramento composto por  Haste de aterramento DUPLA CAMADA  de cobre 3/4" x 3m Marca: Termotécmnica Ref. TEL 5838 com Conector para Haste de aterramento,  Cabo-Haste em Bronze Para Dois Cabos, Marca Termotécnica Ref. TEL 590 ou equivalentes técnicos</t>
  </si>
  <si>
    <t>Cabo de cobre nú tempera meio duro para aterramenmto 10mm2</t>
  </si>
  <si>
    <t>Cabo de Cobre Singelo, seção # 10,0mm², encordoamento classe 5, isolação em PVC 70° - 750V, não halogenado, com conexões, fixações e acessórios, Ref. Cabo Afumex Prysminan ou equivalente técnico - Verde - Aterramento QGBT, CD-BK e CD-ESTAB à Caixa Equipotencializaçao</t>
  </si>
  <si>
    <t>INSTALAÇÕES DE ILUMINAÇÃO DE EMERGÊNCIA</t>
  </si>
  <si>
    <t>Modulo Autônomo Indicador  115/220V, com 80 led’s, bateria 6V-4.5Ah, autonomia 4 horas, gabinete em metal, pintura epóxi sem indicação de saída, com acessórios de fixação Ref.Lumymaster LM 0109XX-L  ou equivalente técnico</t>
  </si>
  <si>
    <t xml:space="preserve"> Modulo Autônomo Indicador 115/220V, com 80 led’s, bateria 6V-4.5Ah, autonomia 4 horas, gabinete em metal, pintura epóxi  com indicação:  SAIDA,  com acessórios de fixação,Ref. Lumymaster LM 0109XX-L  ou equivalente técnico</t>
  </si>
  <si>
    <t>Módulo Autonomo de emergência com 2 faróis de 32 led’s cada, bateria 12V-7Ah, autonomia 12 horas, gabinete em metal, pintura epóxi, Lumymaster. Utilização: iluminação de emergência nos salões maiores e/ou com os faroletes separados com  suporte metalico p/ fixação e demais acessórios,  Ref. Lumymaster  referência UN0220-L  ou equivalente técnico</t>
  </si>
  <si>
    <t xml:space="preserve"> Modulo Autônomo Indicador 115/220V, com 80 led’s, bateria 6V-4.5Ah, autonomia 4 horas, gabinete em metal, pintura epóxi  com indicação:  SAIDA DE EMERGÊNCIA,  com acessórios de fixação,Ref. Lumymaster LM 0109XX-L  ou equivalente técnico</t>
  </si>
  <si>
    <t>SUBTOTAL INFRAESTRUTURA ELÉTRICA</t>
  </si>
  <si>
    <t>IV</t>
  </si>
  <si>
    <t>INSTALAÇÕES DE AUTOMAÇÃO (ELÉTRICA E SINAL)</t>
  </si>
  <si>
    <t>Cabo de Cobre Singelo, seção # 4,0mm², encordoamento classe 5, isolação em PVC 70° - 750V, não halogenado, com conexões, fixações e acessórios, Ref. Cabo Afumex Prysminan ou equivalente técnico - Verde - Aterramento DG+Rack</t>
  </si>
  <si>
    <t>Eletroduto de ferro do tipo galvanizado, semi-pesado, da Carboinox  , Tomell ou equivalente técnico ø 50mm (Telecom) (2")</t>
  </si>
  <si>
    <t>Curva Longa para Eletroduto de ferro do tipo galvanizado, semi-pesado, da Carboinox  , Tomell ou equivalente técnico ø 50mm (Telecom) (2")</t>
  </si>
  <si>
    <t>Eletroduto de PVC Rígido, da Tigre, Amanco ou equivalente técnico ø 60mm (TELECOM) (2")</t>
  </si>
  <si>
    <t>Eletroduto de ferro do tipo galvanizado a fogo da Carboinox  , Tomell ou equivalente técnico ø 50mm (Telecom) (2") - Poste de entrada de Telecom</t>
  </si>
  <si>
    <t>Curva Longa para Eletroduto de ferro do tipo galvanizadoa fogo da Carboinox  , Tomell ou equivalente técnico ø 50mm (Telecom) (2")- Poste de entrada de Telecom</t>
  </si>
  <si>
    <t>Quadro elétrico de sobreporo com capacidade mínima trifásica para 100A, espaço para disjuntor geral trifásico de até 100A, com dimensões mínimas de 750x600x180mm (AxLxP),para  disjuntores parciais conforme projeto, completo para 60 elementos, com conexões, fixações, identificações e acessórios, Ref. Metalúrgica Atlanta ou Equivalente Técnico - CD ESTAB</t>
  </si>
  <si>
    <t>MiniDisjuntor Monopolar para trilho DIN, corrente nominal 16 A Corrente de interrupção mínima - 4,5kA tipo 5SL3 Siemens  ou equivalente técnico - cd estab</t>
  </si>
  <si>
    <t>MiniDisjuntor Monopolar para trilho DIN, corrente nominal 20 A Corrente de interrupção mínima - 4,5kA tipo 5SL3 Siemens  ou equivalente técnico - cd estab</t>
  </si>
  <si>
    <t>Caixa tipo condulete em liga de alumínio (tampa e caixa) com pintura em epoxi poliester na cor cinza, Ref. Tramontina, Wetzel pou equivalente técnico,   ø 20mm(3/4")</t>
  </si>
  <si>
    <t>Caixa tipo condulete em liga de alumínio (tampa e caixa) com pintura em epoxi poliester na cor cinza, Ref. Tramontina, Wetzel pou equivalente técnico,  ø 25mm(1").</t>
  </si>
  <si>
    <t>Caixa tipo condulete em liga de alumínio com pintura em epoxi poliester na cor cinza, Ref. Tramontina, Wetzel pou equivalente técnico,  ø 25mm(1") e com  TAMPA NO MESMO MATERIAL 02 (duas) tomadas  novo padrão brasileiro 20 A (motor cortina+gerador névoa)</t>
  </si>
  <si>
    <t>Adaptador para canaleta  de alumínio 73x25mm - 2x ø1" - Ref. Dutotec DT 47340-000 ou equivalente técnico</t>
  </si>
  <si>
    <t>Chave reversora, com posição "0", 4 polos,  categoria AC3, 40A. com 04 câmaras Ref. Efe-Semitrans - U4-D1-40A montada em caixa metálica  de sobrepor</t>
  </si>
  <si>
    <t>Banco de Capacitores Trifásico fixo 1,5 kVAr em 380VAC, em caixa ABS com tampa, com dispositivos anti-explosão, disjuntor de proteção e distorção máxima de harmônicas de 3%</t>
  </si>
  <si>
    <t>Quadro de comando de Sobrepor, confeccionado em chapa de aço mínimo 24 USG, pintura epoxi Cinza Rall, dimensão - 600x480x220mm tipo CS, Marca CEMAR ou equivalente técnico - Caixa para  reversora de 40 Amperes da CEMAR</t>
  </si>
  <si>
    <t>Caixa tipo condulete em liga de alumínio com pintura em epoxi poliester na cor cinza, Ref. Tramontina, Wetzel pou equivalente técnico,   ø 20mm(3/4") + 1 tampa de condulete para 1 tomada + 1 tomada 2P+T 10 Amperes Preta</t>
  </si>
  <si>
    <t>Quadro tipo Caixa de comando 500x400x200mm c/ acessórios - Ref. Cemar ou equivalente técnico (CD Cortina/Automação)</t>
  </si>
  <si>
    <t>Eletrocalha lisa 200x50mm ,COM TAMPA, aço galvanizado, com 1 septo divisor ( 2 Partições de 100mmx80mm + 100x50mm) Ref. Eletropoll 13302 (Ref. EL 1302 200 x 50 #22 GF)  com tampa de encaixa  Ref. Eletropoll 1304 ou equivalentes técnicas , com acessórios de conexão</t>
  </si>
  <si>
    <t>Curva 90º Vertical para eletrocalha 200x50mm Ref. Eletropoll 1332 com tampa 200x50mm, Ref. Eletropoll 1356 ou equivalentes técnicos , com acessórios de conexão</t>
  </si>
  <si>
    <t>Curva 90º Horizontal para eletrocalha 200x50mm Ref. Eletropoll 1332 com tampa 200x50mm, Ref. Eletropoll 1356 ou equivalentes técnicos , com acessórios de conexão</t>
  </si>
  <si>
    <t>Cabo UTP 4 Pares 24 awg LSZH (Não Halogenado)  Cat.5e Marca: Furukawa ou equivalente técnico</t>
  </si>
  <si>
    <t>Rack tamanho 24U x 19" x 600mm - Completo - Grau de proteção IP 20, com uma bandeja, fechaduras em todas as aberturas, porta frontal cega e teto em aço cego e laterais com aletas para ventilação - Ref. Cartoom's ou equivalente técnico</t>
  </si>
  <si>
    <t>Patch Panel 24 portas com RJ-45 Cat.5e  para Rack 19" Ref. Furukawa ou equivalente técnico (Cab. Estruturado - LÓGICA)</t>
  </si>
  <si>
    <t>Patch Cord, CAT.5e,  1,0m  Ref. Furukawa ou equivalente técnico (Lógica) - Cor Azul</t>
  </si>
  <si>
    <t>Patch Cord, CAT.5e,  1,0m   Ref. Furukawa ou equivalente técnico (Telefone) - Cor Verde</t>
  </si>
  <si>
    <t>Patch Cord, CAT.5e,  1,5m  Ref. Furukawa ou equivalente técnico (Lógica) - Cor Azul</t>
  </si>
  <si>
    <t>Régua de tomadas elétricas, 1Ux19"  com 8 tomadas 2P+T  de acoirdo com a NBR 13249, em ângulo de 45º  para  Rack's de 19" - Ref. Pier Telecom ou equivalente técnico</t>
  </si>
  <si>
    <t>Plug (macho) RJ45 cat. 5e - Ref. Furukawa ou equivalente técnico com conectorização/teste (Para sistema de alarme)</t>
  </si>
  <si>
    <t>Guia de cabos  (Organizador) metálico, Altura = 1 U Largura - 19" (Polegadas)  para racks de 19" instalado  - Ref. Furukawa ou equivalente técnico</t>
  </si>
  <si>
    <t>Bandeja fixa, metálica, altura= 1 U  largura 19"(polegadas) para racks de 19" instalado - Ref. Furukawa ou equivalente técnico</t>
  </si>
  <si>
    <t>Patch-cord composto de cabo UTP , Cat. 5e , LSZH (Não Halogenado) Ref. Furukawa ou equivalente técnico com dois conectores RJ45-cat. 5e Ref. Furukawa ou equivalente técnico nas duas pontas, certificado, para interligação entre rack do Banco e caixa QDS/RDY/MDR</t>
  </si>
  <si>
    <t>Eletroduto de PVC Rígido, da Tigre, Amanco ou equivalente técnico ø 25mm (ELÉTRICA) (3/4")</t>
  </si>
  <si>
    <t>Eletroduto de PVC Rígido, da Tigre, Amanco ou equivalente técnico ø 32mm (TELECOM) (1")</t>
  </si>
  <si>
    <t>Equipamentos para Caixa Square rotation, Marca Dutotec Ref.:  modelo SQR: adaptador para 05 (cinco) tomadas (RJ-45) e 05 (cinco) tomadas de In. 20A / 250V (padrão brasileiro), tampa tipo janela e adaptador para eletrodutos VAZIA</t>
  </si>
  <si>
    <t>Porta Equipamentos (Suporte)  Ref. DT.63450.10 com DOIS bloco c/RJ.45 Cat.5e  Ref. DT.99530.00OU similar.</t>
  </si>
  <si>
    <t>Porta Equipamentos (Suporte)Ref. DT.63450.10 com UM(1) bloco c/RJ.45 Cat.5e  Ref. DT.99530.00OU similar.</t>
  </si>
  <si>
    <t>Caixa tipo condulete em liga de alumínio com pintura em epoxi poliester na cor cinza, Ref. Tramontina, Wetzel pou equivalente técnico,   ø 20mm(3/4") + 1 tampa de condulete para 1 tomada RJ 45+ 1 tomada RJ45 Cat. 5e</t>
  </si>
  <si>
    <t>Certificação de pontos RJ45-cat. 5e</t>
  </si>
  <si>
    <t>Cabo Telefônico tipo CTP-APL 50-10 pares, Certificado pela Anatel  Ref. Furukawa, GP Cabos ou equivalente técnico</t>
  </si>
  <si>
    <t>Cabo Telefônico, CIT 50-10 pares, certificado pela Anatel, Ref. Furukawa, GP Cabos ou equivalente técnico</t>
  </si>
  <si>
    <t>Eletroduto de ferro do tipo galvanizado, semi-pesado, da Carboinox , Tomell ou equivalente técnico ø 25mm(1").</t>
  </si>
  <si>
    <t>Cabo Telefônico CIT 50-5 pares, Certificado pela Anatel  Ref. Furukawa, GP Cabos ou equivalente técnico (Alarme)</t>
  </si>
  <si>
    <t>Bloco de inserção engate rápido M10 com bastidor completo, LSA Plus. Ref. Seccon ou equivalente técnico</t>
  </si>
  <si>
    <t>Distribuidor Geral de Telefonia - DG - N.º4 (600x600x120mm) padrão Telebrás  - de Sobrepor com barra de terra, fixações, acessórios  internos p/ montagem Ref. Engelco ou equivalente técnico</t>
  </si>
  <si>
    <t>PONTOS PARA A TRANSMISSÃO DE DADOS E TELEFONIA :</t>
  </si>
  <si>
    <t>SUBTOTAL  AUTOMAÇÃO</t>
  </si>
  <si>
    <t>V</t>
  </si>
  <si>
    <t>INSTALAÇÕES DE ALARME</t>
  </si>
  <si>
    <t>INFRA-ESTRUTURA NECESSÁRIA PARA ESPERAS ALARME:</t>
  </si>
  <si>
    <t>Quadro de comando de Sobrepor para  Central de Alarme - 600x480x220mm tipo CS. Ref. Cemar ou equivalente técnico</t>
  </si>
  <si>
    <t>Caixa de Sobrepor c/tampa de 400x300x200mm tipo CPS, Ref. Ce,mar ou equivalente técnico (para Módulo de Rede do Alarme)</t>
  </si>
  <si>
    <t>Caixa tipo condulete em liga de alumínio (tampa e caixa) com pintura em epoxi poliester na cor cinza, Ref. Tramontina, Wetzel pou equivalente técnico,   ø25 mm</t>
  </si>
  <si>
    <t>Porta Equipameentos  Ref. DT.64444.10 p/tres blocos com UM bloco c/furo central Ref. Dutotec DT.99530.00, mais DOIS blocos cegos Ref. Dutotec DT 99430.00 ou equivalente técnico(Pontos Alarme Máscara e Paredes).</t>
  </si>
  <si>
    <t>Cabo Telefônico CIT 50-10 pares, Certificado pela Anatel  Ref. Furukawa, GP Cabos ou equivalente técnico(Entrada Linhas)</t>
  </si>
  <si>
    <t>Cabo de cobre tipo PP, encordoamento classe 5, isolação 300/500V,  3 veias de condutores 1,5mm² , Ref. Prysmian PP Cortdoplast ou equivalente técnico- Ligação dos moytores cortina</t>
  </si>
  <si>
    <t>Eletrocalha lisa 100x50mm , COM TAMPA, aço galvanizado,sem  septo divisor  Ref. Eletropoll 13302 (Ref. EL 1302 100x 50 #22 GF)  com tampa de encaixa  Ref. Eletropoll 1304 ou equivalentes técnicoas , com acessórios de conexão</t>
  </si>
  <si>
    <t>Tala (emenda) para eletrocalha 100x50mm Ref. Eletropoll ou equivalentes técnicos , com acessórios de conexão</t>
  </si>
  <si>
    <t>Acoplamento para painel de eletrocalha 100x50mm Ref. Eletropoll 1330 ou equivalente técnico</t>
  </si>
  <si>
    <t>VI</t>
  </si>
  <si>
    <t>INSTALAÇÕES DE CFTV</t>
  </si>
  <si>
    <t>INFRA-ESTRUTURA NECESSÁRIA PARA CFTV:</t>
  </si>
  <si>
    <t>Caixa tipo condulete em liga de alumínio (tampa e caixa) com pintura em epoxi poliester na cor cinza, Ref. Tramontina, Wetzel pou equivalente técnico,  ø 25 mm</t>
  </si>
  <si>
    <t>Rack tamanho 12U x 19" x 600mm - Completo - Grau de proteção IP 20, com uma bandeja, fechaduras em todas as aberturas, porta frontal e teto em aço cego e laterais com aletas para ventilação, conforme memorial descritivo ITEM 6.1 - Ref. Wolmer, Cartoom's ou equivalente técnico</t>
  </si>
  <si>
    <t>Guia de cabos  (Organizador) metálico, Altura = 1 U Largura - 19" (Polegadas)  para racks de 19" instalado  - Ref. Furukawa ou equivalente técnico , conforme memorial descritivo ITEM 6.2</t>
  </si>
  <si>
    <t>Cabo UTP 4 Pares 24 awg LSZH (Não Halogenado)  Cat.6, Ref. Furukawa ou equivalente técnico conforme memorial descritivo ITEM 6.3</t>
  </si>
  <si>
    <t>Patch Panel 24 portas p/ Rack 19" categoria 6, descarregado, Ref. Furukawa ou equivalente técnico, conforme memorial descritivo ITEM 6.4</t>
  </si>
  <si>
    <t>Caixa tipo condulete em liga de alumínio com pintura em epoxi poliester na cor cinza, Ref. Tramontina, Wetzel pou equivalente técnico,   ø 20mm(3/4") + 1 tampa de condulete para 1 tomada RJ 45</t>
  </si>
  <si>
    <t>Conector RJ45 Fêmea cat. 6, Ref. Furukawa ou equivalente técnicoconforme memorial descritivo ITEM 6.5</t>
  </si>
  <si>
    <t>Régua de tomadas elétricas, 1Ux19"  com 8 tomadas 2P+T  de acoirdo com a NBR 13249, em ângulo de 45º  para  Rack's de 19" - Ref. Pier Telecom ou equivalente técnico, conforme memorial descritivo ITEM 6.6</t>
  </si>
  <si>
    <t>Certificação de pontos RJ45-cat. 6</t>
  </si>
  <si>
    <t>SUBTOTAL DE CFTV</t>
  </si>
  <si>
    <t>III + IV + V + VI</t>
  </si>
  <si>
    <t>Enc. Sociais - SINAPI-RS JUL/2021</t>
  </si>
  <si>
    <r>
      <t xml:space="preserve">2. ENDEREÇO DE EXECUÇÃO/ENTREGA: </t>
    </r>
    <r>
      <rPr>
        <sz val="10"/>
        <rFont val="Calibri"/>
        <family val="2"/>
        <scheme val="minor"/>
      </rPr>
      <t>Av. Getúlio Vargas, 170 - Jaboticaba/RS</t>
    </r>
  </si>
  <si>
    <r>
      <t xml:space="preserve">3. PRAZO DE EXECUÇÃO/ENTREGA: </t>
    </r>
    <r>
      <rPr>
        <sz val="10"/>
        <rFont val="Calibri"/>
        <family val="2"/>
        <scheme val="minor"/>
      </rPr>
      <t>60 dias corridos</t>
    </r>
  </si>
  <si>
    <t>Remoção de piso em bloco intertravado para reinstalação em novos niveis</t>
  </si>
  <si>
    <t>Remoção de porta de ferro inclusive marcos e batentes - PR</t>
  </si>
  <si>
    <t>Remoção de esquadria metálica com ou sem reaproveitamento - JR e PAR</t>
  </si>
  <si>
    <t>Remoção de grade interna janelas existentes sem reaproveitamento</t>
  </si>
  <si>
    <t>Desmontagem e remoção de estante de madeira - sanitário</t>
  </si>
  <si>
    <t xml:space="preserve">Remoção de biombos </t>
  </si>
  <si>
    <t>Remoção de porta cartaz modelo antigo, incluindo embalagem para transporte</t>
  </si>
  <si>
    <t xml:space="preserve">Remoção de PGDM </t>
  </si>
  <si>
    <t>Remoção/desinstalação de módulo de caixa para recolhimento</t>
  </si>
  <si>
    <t>Recomposição de parede após retirada de aparelhos de ar condicionado com textura e pintura idem existente</t>
  </si>
  <si>
    <t>Degrau ( base+ espelho) em basalto tear levigado</t>
  </si>
  <si>
    <t>Bloco de concreto para pavimentação intertravada, tipo paver, e=8cm, sobre coxim de areia- EXISTENTE / REINSTALAR</t>
  </si>
  <si>
    <t>Rodapé porcelanato coordenado comum, h=7,5cm</t>
  </si>
  <si>
    <t>Fechamento vertical em  gesso</t>
  </si>
  <si>
    <t>Porta interna de madeira semi-oca, de uma folha com batente, guarnição e ferragem, 90x210cm - PM01</t>
  </si>
  <si>
    <t>Porta interna para divisória leve, ref. Eucatex Divilux UV, e=35 mm, cor branco max, com ferragens - PD 80/210</t>
  </si>
  <si>
    <t>Corrimão duplo de aço inox, alturas: 70 e 92cm (duplo), 105cm (simples) fixado em parede / piso, instalado</t>
  </si>
  <si>
    <t>Esquadria de alumínio anodizado branco para autoatendimento, série 30, com grade interna e vidro incolor</t>
  </si>
  <si>
    <t>Esquadria de alumínio anodizado branco com vidro incolor para divisor de sigilo/ambiente, padrão Banrisul</t>
  </si>
  <si>
    <t>Grade de segurança para fachadas - padrão Banrisul -  GR, JE01, JE02 e JE03</t>
  </si>
  <si>
    <t>Tela otis com requadro em L - JE02 e JE03</t>
  </si>
  <si>
    <t>Porta tipo grade de segurança para condensadoras completa com ferragens- 2x 215x300cm</t>
  </si>
  <si>
    <t xml:space="preserve">Fechamento tipo grade de segurança para condensadoras </t>
  </si>
  <si>
    <t>Fechadura interna de abrir tipo alavanca, em aço inox - porta de madeira - PM01</t>
  </si>
  <si>
    <t>Fechadura interna de abrir tipo alavanca, cor branca - porta de alumínio anodizado branco</t>
  </si>
  <si>
    <t>Fechadura externa de pressão redonda central, em aço inox - porta de vidro - PVT01</t>
  </si>
  <si>
    <t>Fechadura externa de pressão redonda de piso, em aço inox - porta de vidro - PVT01</t>
  </si>
  <si>
    <t>Mola hidráulica de piso com travamento - PVT01</t>
  </si>
  <si>
    <t>Puxador metálico em aço inox polido, tipo alça - porta de vidro - PVT01</t>
  </si>
  <si>
    <t>Pintura a óleo ou esmalte sintético em esquadrias de madeira, 02 demãos, com emassamento- PM01</t>
  </si>
  <si>
    <t>Pintura acrílica, 02 demãos, sem emassamento sobre alvenarias internas/externas- cor BRANCO</t>
  </si>
  <si>
    <t>Pintura acrílica, 05 demãos, sem emassamento sobre alvenarias externas cor AZUL</t>
  </si>
  <si>
    <t>Pintura látex PVA, 02 demãos, sem emassamento, sobre laje, forro de gesso e tapume</t>
  </si>
  <si>
    <t>Textura tipo graffiato, com aplicação de selador acrílico - idem existente / recompor</t>
  </si>
  <si>
    <t>Tinta acrílica para pisos, 02 demãos, sobre piso em basalto amarelo faixas 3,0x7,0cm</t>
  </si>
  <si>
    <t>Placa advertência "PROIBIDO FUMAR" fotoluminescente- 15x20cm</t>
  </si>
  <si>
    <t>Lavatório de louça branca, pequeno, com coluna suspensa e acessórios</t>
  </si>
  <si>
    <t>Balcão de MDF com revestimento em laminado melamínico branco, duas portas e 4 gavetas - 120,0cm x 52,0cm</t>
  </si>
  <si>
    <t>Torneira bica móvel de parede, cromada, para pia de cozinha  – ref,  Deca, Targa, C40, 1168</t>
  </si>
  <si>
    <t>Programação visual externa</t>
  </si>
  <si>
    <t>Testeira T4-265, medindo 265x54x15cm, em chapa galvanizada vazada, com logomarca em acrílico termomoldada. Testeira existente na BAGERS, retirar para reforma e reinstalação- Reinstalar com estrutura de sustentação, realizar limpeza, substituição de luminárias e repintura.</t>
  </si>
  <si>
    <t xml:space="preserve">Pórtico BE-ATM  em chapa galvanizada vazada, com logomarca em acrílico conforme projeto e memorial </t>
  </si>
  <si>
    <t>Logo CUBOS padrão Banrisul - 66,0cm x 60,0cm</t>
  </si>
  <si>
    <t>Programação visual interna</t>
  </si>
  <si>
    <t>Adesivos:</t>
  </si>
  <si>
    <t>A1 LP - logo padrão</t>
  </si>
  <si>
    <t>A2 AT2 - Horário Atendimento para porta automatizada</t>
  </si>
  <si>
    <t>A2 SAA2 - Horário Autoatendimento para porta automatizada</t>
  </si>
  <si>
    <t>A2PO - Passa objetos</t>
  </si>
  <si>
    <t xml:space="preserve">A3 SIA - Acessibilidade universal, 15cmx15cm </t>
  </si>
  <si>
    <t xml:space="preserve">A4 SIA CG - Cão guia, 15cmx15cm </t>
  </si>
  <si>
    <t>Numeração dos caixas</t>
  </si>
  <si>
    <t>Placas de acrílico</t>
  </si>
  <si>
    <t>PS1 - Autoantendimento, 52cmx14cm, suspensa</t>
  </si>
  <si>
    <t>PS2 - Caixas atendimento por senha, 52cmx14cm, suspensa</t>
  </si>
  <si>
    <t>PS3 - Plataforma de Atendimento, 52cmx14cm, suspensa</t>
  </si>
  <si>
    <t>PS4 - Atendimento Preferencial, 59cmx32cm, suspensa</t>
  </si>
  <si>
    <t>PP1 - Privativo para funcionários, 52,5cmx14cm, colada</t>
  </si>
  <si>
    <t>PP10 - Sanitário  PCD, 15cmx15cm, colada</t>
  </si>
  <si>
    <t>PP13 - Retire sua senha aqui, 24cmx13cm, colada</t>
  </si>
  <si>
    <t>PP14 - Pressione para sair, 24cmx13cm, colada no pórtico</t>
  </si>
  <si>
    <t>PP15 - Agência e horário, 30cmx17,50cm, colada no pórtico</t>
  </si>
  <si>
    <t>PP16 - Braile  unissex, 15cmx7cm, colada</t>
  </si>
  <si>
    <t>PA2-A - Saques/Depósitos PPNE, 30cm x 31cm, colada com dupla face</t>
  </si>
  <si>
    <t>PA2-B - Saques/Depósitos, 30cm x 31cm, colada com dupla face</t>
  </si>
  <si>
    <t xml:space="preserve">Capa assentos preferenciais </t>
  </si>
  <si>
    <t>Barra de apoio em aço inox para lavatório dupla</t>
  </si>
  <si>
    <t>Elemento tátil individual em poliuretano interno de alerta colado (módulos de 25x25cm) - cor Azul</t>
  </si>
  <si>
    <t>Elemento tátil individual em poliuretano interno direcional colado (módulos 25x25cm) - cor Azul</t>
  </si>
  <si>
    <t>Limpeza final e verificação final da obra</t>
  </si>
  <si>
    <t>Remoção Canaleta de alumínio Dutotec com Conexões e enfiação interna</t>
  </si>
  <si>
    <t>Remoção Eletrodutos metálicos instalação aparente com conduletes metálicas e com enfiação</t>
  </si>
  <si>
    <t>Remoção Equipamentos de alarme (sensores, central, fechaduras etc.)</t>
  </si>
  <si>
    <t>Remoção Rack 10 U de Telecomunicações</t>
  </si>
  <si>
    <t xml:space="preserve">Remoção CD (Centro de distribuição) </t>
  </si>
  <si>
    <t>Remoção CD Timer</t>
  </si>
  <si>
    <t xml:space="preserve">Remoção Caixa  GSP de sobrepor com chave seletora NBK </t>
  </si>
  <si>
    <t>Remoção Sirene de alarme</t>
  </si>
  <si>
    <t>Remoção Central de alarme</t>
  </si>
  <si>
    <t>Remoção Caixa de alarme</t>
  </si>
  <si>
    <t>Remoção Interruptores externos / tomadas externas</t>
  </si>
  <si>
    <t>Remoção Luminárias de sobrepor fluorescente 2X32W</t>
  </si>
  <si>
    <t>Remoção Luminárias de sobrepor pl 15w</t>
  </si>
  <si>
    <t>Contrapiso de concreto armado h=30cm</t>
  </si>
  <si>
    <t>"T" esgoto em PVC d=100x50mm</t>
  </si>
  <si>
    <t>Junção esgoto em PVC d=100x50mm</t>
  </si>
  <si>
    <t>Junção esgoto em PVC d=100x75mm</t>
  </si>
  <si>
    <t>Joelho 45 esgoto em PVC d=100mm</t>
  </si>
  <si>
    <t>Joelho 45 esgoto em PVC d=40mm</t>
  </si>
  <si>
    <t>Joelho 45 esgoto em PVC d=50mm</t>
  </si>
  <si>
    <t>Joelho 45 esgoto em PVC d=75mm</t>
  </si>
  <si>
    <t>Joelho 90 esgoto em PVC d=40mm</t>
  </si>
  <si>
    <t>Joelho 90 esgoto em PVC d=50mm</t>
  </si>
  <si>
    <t>Curva curta 90 esgoto em PVC d=100mm</t>
  </si>
  <si>
    <t>Furo em laje estrutural - diâmetro inferior à 40mm</t>
  </si>
  <si>
    <t>13.1</t>
  </si>
  <si>
    <t>13.3</t>
  </si>
  <si>
    <t>13.4</t>
  </si>
  <si>
    <t>15.1</t>
  </si>
  <si>
    <t>15.2</t>
  </si>
  <si>
    <t>19.3</t>
  </si>
  <si>
    <t>19.4</t>
  </si>
  <si>
    <t>19.6</t>
  </si>
  <si>
    <t>19.7</t>
  </si>
  <si>
    <t>19.8</t>
  </si>
  <si>
    <t>Fornecimento e Instalação de cortina metálica (porta de enrolar) com interface para automação, conforme especificações do "Memorial para Fornecimento e Instalação de Cortinas Metálicas com Interface para Automação – ver. 9.19" -  405,5cm x 290,0cm</t>
  </si>
  <si>
    <t>Persiana vertical de PVC</t>
  </si>
  <si>
    <t>17.2</t>
  </si>
  <si>
    <t>17.3</t>
  </si>
  <si>
    <t>17.4</t>
  </si>
  <si>
    <t>17.5</t>
  </si>
  <si>
    <t>13.5</t>
  </si>
  <si>
    <t>13.6</t>
  </si>
  <si>
    <t>13.7</t>
  </si>
  <si>
    <t>13.8</t>
  </si>
  <si>
    <t>13.9</t>
  </si>
  <si>
    <t>Perfil em aluminio anodizado branco 5,0cm x 8,0cm para vedação entre parede e JE02, separando os ambiente sanit PCD e Copa.</t>
  </si>
  <si>
    <t>12.1</t>
  </si>
  <si>
    <t>12.2</t>
  </si>
  <si>
    <t>PRAZO 15 DIAS</t>
  </si>
  <si>
    <t>Forro de gesso liso em placas 60x60cm, e=30mm, colocado</t>
  </si>
  <si>
    <t>11.6</t>
  </si>
  <si>
    <t>4.13</t>
  </si>
  <si>
    <t>4.14</t>
  </si>
  <si>
    <t>6.2</t>
  </si>
  <si>
    <t>6.3</t>
  </si>
  <si>
    <t>6.4</t>
  </si>
  <si>
    <t>6.5</t>
  </si>
  <si>
    <t>6.6</t>
  </si>
  <si>
    <t>10.5</t>
  </si>
  <si>
    <t>10.6</t>
  </si>
  <si>
    <t>10.7</t>
  </si>
  <si>
    <t>10.8</t>
  </si>
  <si>
    <t>10.9</t>
  </si>
  <si>
    <t>10.10</t>
  </si>
  <si>
    <t>11.7</t>
  </si>
  <si>
    <t>15.3</t>
  </si>
  <si>
    <t>15.4</t>
  </si>
  <si>
    <t>16.1</t>
  </si>
  <si>
    <t>16.3</t>
  </si>
  <si>
    <t>16.12</t>
  </si>
  <si>
    <t>16.13</t>
  </si>
  <si>
    <t>16.14</t>
  </si>
  <si>
    <t>16.15</t>
  </si>
  <si>
    <t>16.16</t>
  </si>
  <si>
    <t>16.17</t>
  </si>
  <si>
    <t>16.18</t>
  </si>
  <si>
    <t>17.6</t>
  </si>
  <si>
    <t>17.7</t>
  </si>
  <si>
    <t>17.8</t>
  </si>
  <si>
    <t>17.9</t>
  </si>
  <si>
    <t>17.10</t>
  </si>
  <si>
    <t>17.11</t>
  </si>
  <si>
    <t>17.12</t>
  </si>
  <si>
    <t>17.13</t>
  </si>
  <si>
    <t>18.1.1</t>
  </si>
  <si>
    <t>18.1.2</t>
  </si>
  <si>
    <t>18.1.3</t>
  </si>
  <si>
    <t>18.2.1</t>
  </si>
  <si>
    <t>18.2.1.1</t>
  </si>
  <si>
    <t>18.2.1.2</t>
  </si>
  <si>
    <t>18.2.1.3</t>
  </si>
  <si>
    <t>18.2.1.4</t>
  </si>
  <si>
    <t>18.2.1.5</t>
  </si>
  <si>
    <t>18.2.1.6</t>
  </si>
  <si>
    <t>18.2.1.7</t>
  </si>
  <si>
    <t>18.2.2</t>
  </si>
  <si>
    <t>18.2.2.1</t>
  </si>
  <si>
    <t>18.2.2.2</t>
  </si>
  <si>
    <t>18.2.2.3</t>
  </si>
  <si>
    <t>18.2.2.4</t>
  </si>
  <si>
    <t>18.2.2.5</t>
  </si>
  <si>
    <t>18.2.2.6</t>
  </si>
  <si>
    <t>18.2.2.7</t>
  </si>
  <si>
    <t>18.2.2.8</t>
  </si>
  <si>
    <t>18.2.2.9</t>
  </si>
  <si>
    <t>18.2.2.10</t>
  </si>
  <si>
    <t>18.2.2.11</t>
  </si>
  <si>
    <t>18.2.2.12</t>
  </si>
  <si>
    <t>18.2.2.13</t>
  </si>
  <si>
    <t>18.2.2.14</t>
  </si>
  <si>
    <t>18.2.2.15</t>
  </si>
  <si>
    <t>Caixa de gordura PVC rígido 250x210x75mm, com tampa e porta tampa</t>
  </si>
  <si>
    <t>Lixeira para funcionários em PVC d=21,5cm - 11 litros</t>
  </si>
  <si>
    <t>Suporte (Porta Equipamentos)  Dutotec  Ref. DT.64444.10 p/tres blocos com, UMA tomada tipo bloco NBR.20A Ref. DT.99211.20 (VERMELHA - IMPRESSORA), mais dois blocos cegos Ref. DT 99430.00 ou similar.</t>
  </si>
  <si>
    <t>Suporte (Porta Equipamentos)  Dutotec  Ref. DT.64444.10 p/tres blocos com, UMA tomada tipo bloco NBR.10A Ref. DT.99211.20 (AZUL- IMPRESSORA), mais dois blocos cegos Ref. DT 99430.00 ou similar.</t>
  </si>
  <si>
    <t>Forro acústico de Fibra Mineral Removível, modulação 1250x625x13mm, apoiados em perfis metálicos tipo "T" suspensos por perfis rígidos - ref. Armstrong, Encore</t>
  </si>
  <si>
    <t>Porta de alumínio anodizado cor branca com vidro incolor, uma folha de abrir, 110x210cm (sendo 110cm o vão luz)</t>
  </si>
  <si>
    <t>6.7</t>
  </si>
  <si>
    <t>Meio fio de concreto idem existente, novo a instalar</t>
  </si>
  <si>
    <t>Lixeiras recicláveis com tampa basculante plástica - 50 litros</t>
  </si>
  <si>
    <t>Luminária de embutir em forro modular e gesso, para  2 lâmpadas  tecnologia T8 de 2x32 W, para duas lâmpadas de LED de 18W, bivolt (100-240V) fluxo luminoso mínimo de 2000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CAA22-E232  LUMICENTER ou equivalente técnico, completa</t>
  </si>
  <si>
    <t>Luminária de sobrepor, para  2 lâmpadas  tecnologia T8 de 2x32 W, com duas lâmpadas de LED de 18W, bivolt (100-240V) fluxo luminoso mínimo de 2000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CAA22-232S  LUMICENTER ou equivalente técnico, completa</t>
  </si>
  <si>
    <t>LUMINÁRIA QUADRADA DECORATIVA DE SOBREPOR, DIFUSOR LEITOSO, COMPOSTA DE PLACA DE LED's DE 25W, COM DRIEVR INCORPORADO, BIVOLT
 - Garantia de 02 Anos.</t>
  </si>
  <si>
    <t>Espelho de pvc branco 4x2" (100x50mm)  ou de Alumínio p/ condulete com 1 interruptor duplo.</t>
  </si>
  <si>
    <t>Espelho de pvc branco 4x2" (100x50mm)  ou de Alumínio p/ condulete com 1 interruptor triplo.</t>
  </si>
  <si>
    <t>3.23</t>
  </si>
  <si>
    <t>3.54</t>
  </si>
  <si>
    <t>3.55</t>
  </si>
  <si>
    <t>3.56</t>
  </si>
  <si>
    <t>Plugue (macho) 2P+T com Cabo de Cobre Prysmian ou equivalente técnico, Cordoplast (cabo PP) , múltiplo 3x#1,5mm²</t>
  </si>
  <si>
    <t>2.28</t>
  </si>
  <si>
    <t>Voice Panel 30 PARES  para telefonia</t>
  </si>
  <si>
    <t>Quadro eletrico para o UE/UC-1 com timer programável (QFAC-2)</t>
  </si>
  <si>
    <t>Desinstalação de condicionador de ar de janela e descarte sendo o destino definido pelo Banrisul</t>
  </si>
  <si>
    <t xml:space="preserve">Piso Porcelanato 45x45cm, acetinado, antiderrapante, PEI 5, junta 3mm </t>
  </si>
  <si>
    <t>Suporte (Porta Equipamentos) Dutotec  Ref. DT.64444.10 p/tres blocos com, UMA tomadas tipo bloco NBR.20A Ref. DT.99230.00 (VERMELHA- ESTAB), mais um bloco cego Ref. DT 99430.00 ou similar.</t>
  </si>
  <si>
    <t>Suporte (Porta Equipamentos) Dutotec  Ref. DT.64444.10 p/tres blocos com, UMA tomadas tipo bloco NBR.20A Ref. DT.99230.00 (PRETA- ESTAB), mais um bloco cego Ref. DT 99430.00 ou similar.</t>
  </si>
  <si>
    <t>Suporte (Porta Equipamentos) Dutotec  Ref. DT.64444.10 p/tres blocos com, DUAS tomadas tipo bloco NBR.20A Ref. DT.99230.00 (PRETA- ESTAB), mais um bloco cego Ref. DT 99430.00 ou similar.</t>
  </si>
  <si>
    <t>Equipamentos para Caixa Square rotation, Marca Dutotec Ref.:  modelo SQR: adaptador para 05 (cinco) tomadas (RJ-45) e 05 (cinco) tomadas de In. 20A / 250V (padrão brasileiro), tampa tipo janela e adaptador para eletrodutos com  duas tomadas RJ45 Cat.53e e duas tomadas elétricas pretas de 20 A DT.99230.20 (PRETO),</t>
  </si>
  <si>
    <t>Equipamentos para Caixa Square rotation, Marca Dutotec Ref.:  modelo SQR: adaptador para 05 (cinco) tomadas (RJ-45) e 05 (cinco) tomadas de In. 20A / 250V (padrão brasileiro), tampa tipo janela e adaptador para eletrodutos com  UMA tomadas RJ45 Cat.53e e SEIS tomadas elétricas pretas de 20 A DT.99230.20 (PRETO),</t>
  </si>
  <si>
    <t>Ventilador em linha, D=200mm, V=400m³/hx20mmca - ref. Soler&amp;Palau TD800/200 Silent</t>
  </si>
  <si>
    <t>Grelha de ventilação de alumínio, aletas horizontais ajustáveis individualmente, dupla deflexão, com registro, LxH (82,5x22,5)cm - ref. TROX AT-DG</t>
  </si>
  <si>
    <t>Grelha de retorno de alumínio, aletas horizontais ajustáveis individualmente, dupla deflexão, com registro, LxH (82,5x22,5)cm - ref. TROX AT-DG</t>
  </si>
  <si>
    <t>Veneziana de alumínio com lâminas horizontais fixas espaçadas em 25mm, com tela de proteção, LxH (60x25)cm - ref. TROX AWK</t>
  </si>
  <si>
    <t>INSTALAÇÕES MECÂNICAS, FORÇA E COMANDO -SISTEMA SPLIT SYSTEM - (UC/UE)</t>
  </si>
  <si>
    <t>Barra rosqueada aço galvanizada Ø1/4 , 1,0m, com 2 porcas e 4 arruelas</t>
  </si>
  <si>
    <t>Par de suporte galvanizado/inox para ar condicionado do tipo split,com coxins de borracha, (unidade condensadora) até 60.000Btu/h</t>
  </si>
  <si>
    <t xml:space="preserve">Eletroduto galvanizado 1" </t>
  </si>
  <si>
    <t>Eletrocalha galvanizada perfurada com tampas lisas di: 150X150mm</t>
  </si>
  <si>
    <t>Curva 90º, eletrocalha galvanizada perfurada com tampas lisas di: 150X150mm</t>
  </si>
  <si>
    <t>Cabo Multipolar de Cobre, isolação HEPR,Cobertura PVC-ST2, antichama 5x 2,5mm²</t>
  </si>
  <si>
    <t>Cabo Multipolar de Cobre, isolação HEPR,Cobertura PVC-ST2, antichama 5x 4,0mm²</t>
  </si>
  <si>
    <t>QUADROS ELÉTRICOS - FORÇA / COMANDO</t>
  </si>
  <si>
    <t>Quadro eletrico para o ventilador de ar exterior, com tImer programável (QFAC-1)</t>
  </si>
  <si>
    <r>
      <t>1. OBJETO:</t>
    </r>
    <r>
      <rPr>
        <sz val="10"/>
        <rFont val="Calibri"/>
        <family val="2"/>
        <scheme val="minor"/>
      </rPr>
      <t xml:space="preserve"> OBRAS CIVIS, INSTALAÇÕES ELÉTRICAS, LÓGICA E MECÂNICAS PARA O PA JABOTICABA</t>
    </r>
  </si>
  <si>
    <t>1.23</t>
  </si>
  <si>
    <t>2.23</t>
  </si>
  <si>
    <t>Contrato 0024/2022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</si>
</sst>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0.00;[Red]#,##0.00"/>
    <numFmt numFmtId="165" formatCode="* #,##0.00\ ;\-* #,##0.00\ ;* \-#\ ;@\ "/>
  </numFmts>
  <fonts count="29"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amily val="2"/>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i/>
      <sz val="10"/>
      <name val="Calibri"/>
      <family val="2"/>
      <scheme val="minor"/>
    </font>
    <font>
      <vertAlign val="superscript"/>
      <sz val="8"/>
      <color theme="1"/>
      <name val="Arial"/>
      <family val="2"/>
    </font>
    <font>
      <sz val="8"/>
      <name val="Calibri"/>
      <family val="2"/>
      <scheme val="minor"/>
    </font>
    <font>
      <sz val="8"/>
      <name val="MS Sans Serif"/>
      <family val="2"/>
    </font>
  </fonts>
  <fills count="6">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right/>
      <top style="hair">
        <color theme="3"/>
      </top>
      <bottom style="medium">
        <color theme="3"/>
      </bottom>
      <diagonal/>
    </border>
    <border>
      <left/>
      <right/>
      <top style="hair">
        <color indexed="64"/>
      </top>
      <bottom style="hair">
        <color indexed="64"/>
      </bottom>
      <diagonal/>
    </border>
    <border>
      <left/>
      <right/>
      <top style="thin">
        <color theme="3"/>
      </top>
      <bottom style="hair">
        <color theme="3"/>
      </bottom>
      <diagonal/>
    </border>
    <border>
      <left/>
      <right/>
      <top style="hair">
        <color theme="3"/>
      </top>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thin">
        <color theme="3"/>
      </top>
      <bottom style="medium">
        <color theme="3"/>
      </bottom>
      <diagonal/>
    </border>
    <border>
      <left style="hair">
        <color theme="3"/>
      </left>
      <right style="hair">
        <color theme="3"/>
      </right>
      <top style="thin">
        <color theme="3"/>
      </top>
      <bottom style="hair">
        <color theme="3"/>
      </bottom>
      <diagonal/>
    </border>
    <border>
      <left style="hair">
        <color theme="3"/>
      </left>
      <right style="hair">
        <color theme="3"/>
      </right>
      <top style="hair">
        <color theme="3"/>
      </top>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style="hair">
        <color theme="3"/>
      </left>
      <right style="hair">
        <color theme="3"/>
      </right>
      <top/>
      <bottom style="thin">
        <color theme="3"/>
      </bottom>
      <diagonal/>
    </border>
    <border>
      <left style="hair">
        <color theme="3"/>
      </left>
      <right style="hair">
        <color theme="3"/>
      </right>
      <top style="hair">
        <color auto="1"/>
      </top>
      <bottom style="hair">
        <color theme="3"/>
      </bottom>
      <diagonal/>
    </border>
    <border>
      <left style="hair">
        <color theme="3"/>
      </left>
      <right/>
      <top style="hair">
        <color auto="1"/>
      </top>
      <bottom style="hair">
        <color theme="3"/>
      </bottom>
      <diagonal/>
    </border>
    <border>
      <left style="hair">
        <color theme="3"/>
      </left>
      <right style="hair">
        <color theme="3"/>
      </right>
      <top style="hair">
        <color auto="1"/>
      </top>
      <bottom style="hair">
        <color auto="1"/>
      </bottom>
      <diagonal/>
    </border>
    <border>
      <left style="hair">
        <color theme="3"/>
      </left>
      <right/>
      <top style="hair">
        <color auto="1"/>
      </top>
      <bottom style="hair">
        <color auto="1"/>
      </bottom>
      <diagonal/>
    </border>
    <border>
      <left style="hair">
        <color theme="3"/>
      </left>
      <right/>
      <top style="thin">
        <color theme="3"/>
      </top>
      <bottom style="thin">
        <color theme="3"/>
      </bottom>
      <diagonal/>
    </border>
    <border>
      <left/>
      <right/>
      <top style="thin">
        <color indexed="64"/>
      </top>
      <bottom style="thin">
        <color indexed="64"/>
      </bottom>
      <diagonal/>
    </border>
    <border>
      <left/>
      <right/>
      <top style="hair">
        <color auto="1"/>
      </top>
      <bottom/>
      <diagonal/>
    </border>
    <border>
      <left/>
      <right/>
      <top style="hair">
        <color auto="1"/>
      </top>
      <bottom style="thin">
        <color theme="3"/>
      </bottom>
      <diagonal/>
    </border>
  </borders>
  <cellStyleXfs count="17">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5" fontId="17" fillId="0" borderId="0" applyBorder="0" applyProtection="0"/>
    <xf numFmtId="43" fontId="14" fillId="0" borderId="0" applyFont="0" applyFill="0" applyBorder="0" applyAlignment="0" applyProtection="0"/>
    <xf numFmtId="0" fontId="1" fillId="0" borderId="0"/>
    <xf numFmtId="9" fontId="2" fillId="0" borderId="0" applyFont="0" applyFill="0" applyBorder="0" applyAlignment="0" applyProtection="0"/>
  </cellStyleXfs>
  <cellXfs count="267">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7"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Alignment="1" applyProtection="1">
      <alignment horizontal="right" vertical="center" wrapText="1"/>
      <protection hidden="1"/>
    </xf>
    <xf numFmtId="0" fontId="8" fillId="0" borderId="0" xfId="0" applyFont="1" applyFill="1" applyAlignment="1" applyProtection="1">
      <alignment horizontal="lef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3" fillId="0" borderId="0" xfId="0" applyFont="1" applyProtection="1">
      <protection hidden="1"/>
    </xf>
    <xf numFmtId="0" fontId="6" fillId="0" borderId="0" xfId="0" applyFont="1" applyProtection="1">
      <protection hidden="1"/>
    </xf>
    <xf numFmtId="0" fontId="8" fillId="0" borderId="3" xfId="0" applyFont="1" applyBorder="1" applyProtection="1">
      <protection hidden="1"/>
    </xf>
    <xf numFmtId="0" fontId="8" fillId="0" borderId="0" xfId="0" applyFont="1" applyBorder="1" applyProtection="1">
      <protection hidden="1"/>
    </xf>
    <xf numFmtId="0" fontId="8" fillId="0" borderId="1" xfId="0" applyFont="1" applyBorder="1" applyProtection="1">
      <protection hidden="1"/>
    </xf>
    <xf numFmtId="0" fontId="6" fillId="0" borderId="0" xfId="0" applyFont="1" applyBorder="1" applyProtection="1">
      <protection hidden="1"/>
    </xf>
    <xf numFmtId="0" fontId="6" fillId="0" borderId="10" xfId="0" applyFont="1" applyBorder="1" applyProtection="1">
      <protection hidden="1"/>
    </xf>
    <xf numFmtId="0" fontId="6" fillId="0" borderId="10" xfId="0" applyFont="1" applyFill="1" applyBorder="1" applyAlignment="1" applyProtection="1">
      <alignment vertical="center"/>
      <protection hidden="1"/>
    </xf>
    <xf numFmtId="10" fontId="6" fillId="2" borderId="10" xfId="10" applyNumberFormat="1" applyFont="1" applyFill="1" applyBorder="1" applyAlignment="1" applyProtection="1">
      <alignment vertical="center"/>
      <protection hidden="1"/>
    </xf>
    <xf numFmtId="0" fontId="8" fillId="0" borderId="8" xfId="0" applyFont="1" applyBorder="1" applyAlignment="1" applyProtection="1">
      <alignment horizontal="center" vertical="center"/>
      <protection hidden="1"/>
    </xf>
    <xf numFmtId="0" fontId="8" fillId="0" borderId="8" xfId="0" applyFont="1" applyBorder="1" applyAlignment="1" applyProtection="1">
      <alignment vertical="center"/>
      <protection hidden="1"/>
    </xf>
    <xf numFmtId="10" fontId="8" fillId="0" borderId="8" xfId="10" applyNumberFormat="1" applyFont="1" applyBorder="1" applyAlignment="1" applyProtection="1">
      <alignment vertical="center"/>
      <protection locked="0"/>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8" fillId="0" borderId="0" xfId="10" applyNumberFormat="1" applyFont="1" applyBorder="1" applyAlignment="1" applyProtection="1">
      <alignment vertical="center"/>
      <protection locked="0"/>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locked="0"/>
    </xf>
    <xf numFmtId="0" fontId="8" fillId="2" borderId="8" xfId="0" applyFont="1" applyFill="1" applyBorder="1" applyAlignment="1" applyProtection="1">
      <alignment vertical="center"/>
      <protection hidden="1"/>
    </xf>
    <xf numFmtId="10" fontId="8" fillId="2" borderId="8" xfId="10" applyNumberFormat="1" applyFont="1" applyFill="1" applyBorder="1" applyAlignment="1" applyProtection="1">
      <alignment vertical="center"/>
      <protection locked="0"/>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10" fontId="8" fillId="0" borderId="9" xfId="10" applyNumberFormat="1" applyFont="1" applyBorder="1" applyAlignment="1" applyProtection="1">
      <alignment vertical="center"/>
      <protection locked="0"/>
    </xf>
    <xf numFmtId="0" fontId="8" fillId="0" borderId="11" xfId="0" applyFont="1" applyBorder="1" applyAlignment="1" applyProtection="1">
      <alignment horizontal="center" vertical="center"/>
      <protection hidden="1"/>
    </xf>
    <xf numFmtId="0" fontId="8" fillId="0" borderId="11" xfId="0" applyFont="1" applyBorder="1" applyAlignment="1" applyProtection="1">
      <alignment vertical="center"/>
      <protection hidden="1"/>
    </xf>
    <xf numFmtId="10" fontId="8" fillId="0" borderId="11" xfId="10" applyNumberFormat="1" applyFont="1" applyBorder="1" applyAlignment="1" applyProtection="1">
      <alignment vertical="center"/>
      <protection locked="0"/>
    </xf>
    <xf numFmtId="10" fontId="8" fillId="0" borderId="8" xfId="0" applyNumberFormat="1" applyFont="1" applyBorder="1" applyAlignment="1" applyProtection="1">
      <alignment vertical="center"/>
      <protection hidden="1"/>
    </xf>
    <xf numFmtId="0" fontId="8" fillId="2" borderId="11" xfId="0" applyFont="1" applyFill="1" applyBorder="1" applyAlignment="1" applyProtection="1">
      <alignment vertical="center"/>
      <protection hidden="1"/>
    </xf>
    <xf numFmtId="10" fontId="8" fillId="2" borderId="11" xfId="10" applyNumberFormat="1" applyFont="1" applyFill="1" applyBorder="1" applyAlignment="1" applyProtection="1">
      <alignment vertical="center"/>
      <protection locked="0"/>
    </xf>
    <xf numFmtId="0" fontId="13" fillId="0" borderId="12" xfId="0" applyFont="1" applyBorder="1" applyAlignment="1" applyProtection="1">
      <alignment horizontal="center" vertical="center"/>
      <protection hidden="1"/>
    </xf>
    <xf numFmtId="0" fontId="13" fillId="2" borderId="12"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10" fontId="12" fillId="2" borderId="13" xfId="0" applyNumberFormat="1" applyFont="1" applyFill="1" applyBorder="1" applyAlignment="1" applyProtection="1">
      <alignment horizontal="right" vertical="center" wrapText="1"/>
      <protection hidden="1"/>
    </xf>
    <xf numFmtId="0" fontId="11" fillId="2" borderId="0" xfId="0" applyFont="1" applyFill="1" applyBorder="1" applyAlignment="1" applyProtection="1">
      <alignment horizontal="right" vertical="center" wrapText="1"/>
      <protection hidden="1"/>
    </xf>
    <xf numFmtId="0" fontId="11" fillId="2" borderId="14" xfId="0" applyFont="1" applyFill="1" applyBorder="1" applyAlignment="1" applyProtection="1">
      <alignment horizontal="right" vertical="center" wrapText="1"/>
      <protection hidden="1"/>
    </xf>
    <xf numFmtId="0" fontId="11" fillId="2" borderId="17" xfId="0" applyFont="1" applyFill="1" applyBorder="1" applyAlignment="1" applyProtection="1">
      <alignment horizontal="right" vertical="center" wrapText="1"/>
      <protection hidden="1"/>
    </xf>
    <xf numFmtId="164" fontId="6" fillId="2" borderId="8" xfId="0" applyNumberFormat="1" applyFont="1" applyFill="1" applyBorder="1" applyAlignment="1" applyProtection="1">
      <alignment horizontal="right" vertical="center" wrapText="1"/>
      <protection hidden="1"/>
    </xf>
    <xf numFmtId="164" fontId="6" fillId="2" borderId="8" xfId="0" applyNumberFormat="1" applyFont="1" applyFill="1" applyBorder="1" applyAlignment="1" applyProtection="1">
      <alignment horizontal="left" vertical="center" wrapText="1"/>
      <protection hidden="1"/>
    </xf>
    <xf numFmtId="164" fontId="8" fillId="2" borderId="8" xfId="0"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right" vertical="center" wrapText="1"/>
      <protection hidden="1"/>
    </xf>
    <xf numFmtId="4" fontId="6" fillId="2" borderId="5" xfId="0" applyNumberFormat="1" applyFont="1" applyFill="1" applyBorder="1" applyAlignment="1" applyProtection="1">
      <alignment horizontal="right" vertical="center" wrapText="1"/>
      <protection hidden="1"/>
    </xf>
    <xf numFmtId="0" fontId="8" fillId="2" borderId="0" xfId="0" applyFont="1" applyFill="1" applyAlignment="1" applyProtection="1">
      <alignment horizontal="right" vertical="center" wrapText="1"/>
      <protection hidden="1"/>
    </xf>
    <xf numFmtId="0" fontId="8" fillId="2" borderId="0" xfId="0" applyFont="1" applyFill="1" applyAlignment="1" applyProtection="1">
      <alignment horizontal="left" vertical="center" wrapText="1"/>
      <protection hidden="1"/>
    </xf>
    <xf numFmtId="2" fontId="8" fillId="2" borderId="0" xfId="0" applyNumberFormat="1" applyFont="1" applyFill="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4" fontId="8" fillId="2" borderId="0" xfId="0" applyNumberFormat="1" applyFont="1" applyFill="1" applyAlignment="1" applyProtection="1">
      <alignment horizontal="right" vertical="center" wrapText="1"/>
      <protection hidden="1"/>
    </xf>
    <xf numFmtId="4" fontId="8" fillId="2" borderId="12" xfId="0" applyNumberFormat="1" applyFont="1" applyFill="1" applyBorder="1" applyAlignment="1" applyProtection="1">
      <alignment horizontal="right" vertical="center" wrapText="1"/>
      <protection hidden="1"/>
    </xf>
    <xf numFmtId="0" fontId="13" fillId="2" borderId="14" xfId="0" applyNumberFormat="1" applyFont="1" applyFill="1" applyBorder="1" applyAlignment="1" applyProtection="1">
      <alignment horizontal="right" vertical="center" wrapText="1"/>
      <protection hidden="1"/>
    </xf>
    <xf numFmtId="0" fontId="13" fillId="2" borderId="14" xfId="0" applyFont="1" applyFill="1" applyBorder="1" applyAlignment="1" applyProtection="1">
      <alignment vertical="center" wrapText="1"/>
      <protection hidden="1"/>
    </xf>
    <xf numFmtId="0" fontId="7" fillId="0" borderId="0" xfId="0" applyFont="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pplyProtection="1">
      <alignment vertical="top" wrapText="1"/>
      <protection hidden="1"/>
    </xf>
    <xf numFmtId="14" fontId="6" fillId="2" borderId="0" xfId="0" applyNumberFormat="1" applyFont="1" applyFill="1" applyBorder="1" applyAlignment="1" applyProtection="1">
      <alignment horizontal="right" vertical="center" wrapText="1"/>
      <protection hidden="1"/>
    </xf>
    <xf numFmtId="0" fontId="8" fillId="2" borderId="13" xfId="0" applyFont="1" applyFill="1" applyBorder="1" applyAlignment="1" applyProtection="1">
      <alignment horizontal="right" vertical="top" wrapText="1"/>
      <protection hidden="1"/>
    </xf>
    <xf numFmtId="1" fontId="8" fillId="2" borderId="13" xfId="0" applyNumberFormat="1" applyFont="1" applyFill="1" applyBorder="1" applyAlignment="1" applyProtection="1">
      <alignment horizontal="left" vertical="top" wrapText="1"/>
      <protection hidden="1"/>
    </xf>
    <xf numFmtId="1" fontId="6" fillId="2" borderId="13" xfId="0" applyNumberFormat="1" applyFont="1" applyFill="1" applyBorder="1" applyAlignment="1" applyProtection="1">
      <alignment horizontal="right" vertical="top" wrapText="1"/>
      <protection hidden="1"/>
    </xf>
    <xf numFmtId="1" fontId="8" fillId="2" borderId="13" xfId="0" applyNumberFormat="1" applyFont="1" applyFill="1" applyBorder="1" applyAlignment="1" applyProtection="1">
      <alignment horizontal="right" vertical="top" wrapText="1"/>
      <protection hidden="1"/>
    </xf>
    <xf numFmtId="0" fontId="8" fillId="2" borderId="13" xfId="0" applyFont="1" applyFill="1" applyBorder="1" applyAlignment="1" applyProtection="1">
      <alignment vertical="top" wrapText="1"/>
      <protection hidden="1"/>
    </xf>
    <xf numFmtId="1" fontId="8" fillId="2" borderId="8" xfId="0" applyNumberFormat="1" applyFont="1" applyFill="1" applyBorder="1" applyAlignment="1" applyProtection="1">
      <alignment horizontal="right" vertical="top" wrapText="1"/>
      <protection hidden="1"/>
    </xf>
    <xf numFmtId="1" fontId="25" fillId="2" borderId="8" xfId="0" applyNumberFormat="1" applyFont="1" applyFill="1" applyBorder="1" applyAlignment="1" applyProtection="1">
      <alignment horizontal="right" vertical="top" wrapText="1"/>
      <protection hidden="1"/>
    </xf>
    <xf numFmtId="0" fontId="25" fillId="2" borderId="8" xfId="0" applyFont="1" applyFill="1" applyBorder="1" applyAlignment="1" applyProtection="1">
      <alignment vertical="top" wrapText="1"/>
      <protection hidden="1"/>
    </xf>
    <xf numFmtId="1" fontId="6" fillId="2" borderId="13" xfId="0" applyNumberFormat="1" applyFont="1" applyFill="1" applyBorder="1" applyAlignment="1" applyProtection="1">
      <alignment horizontal="left" vertical="top" wrapText="1"/>
      <protection hidden="1"/>
    </xf>
    <xf numFmtId="0" fontId="6" fillId="0" borderId="13" xfId="0" applyFont="1" applyFill="1" applyBorder="1" applyAlignment="1" applyProtection="1">
      <alignment vertical="top" wrapText="1"/>
      <protection hidden="1"/>
    </xf>
    <xf numFmtId="1" fontId="8" fillId="0" borderId="13" xfId="0" applyNumberFormat="1" applyFont="1" applyFill="1" applyBorder="1" applyAlignment="1" applyProtection="1">
      <alignment horizontal="left" vertical="top" wrapText="1"/>
      <protection hidden="1"/>
    </xf>
    <xf numFmtId="0" fontId="8" fillId="0" borderId="13" xfId="0" applyNumberFormat="1" applyFont="1" applyFill="1" applyBorder="1" applyAlignment="1" applyProtection="1">
      <alignment horizontal="left" vertical="top" wrapText="1"/>
      <protection hidden="1"/>
    </xf>
    <xf numFmtId="4" fontId="6" fillId="2" borderId="8" xfId="14" applyNumberFormat="1" applyFont="1" applyFill="1" applyBorder="1" applyAlignment="1" applyProtection="1">
      <alignment horizontal="right" vertical="center" wrapText="1"/>
      <protection hidden="1"/>
    </xf>
    <xf numFmtId="0" fontId="6" fillId="0" borderId="19" xfId="0" applyNumberFormat="1" applyFont="1" applyFill="1" applyBorder="1" applyAlignment="1" applyProtection="1">
      <alignment horizontal="right" vertical="center" wrapText="1"/>
      <protection hidden="1"/>
    </xf>
    <xf numFmtId="0" fontId="6" fillId="0" borderId="19" xfId="0" applyFont="1" applyFill="1" applyBorder="1" applyAlignment="1" applyProtection="1">
      <alignment horizontal="justify" vertical="center" wrapText="1"/>
      <protection hidden="1"/>
    </xf>
    <xf numFmtId="4" fontId="8" fillId="0" borderId="19" xfId="0" applyNumberFormat="1"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protection hidden="1"/>
    </xf>
    <xf numFmtId="0" fontId="17" fillId="0" borderId="2" xfId="11" applyFont="1" applyBorder="1" applyAlignment="1" applyProtection="1">
      <alignment vertical="center"/>
      <protection hidden="1"/>
    </xf>
    <xf numFmtId="0" fontId="20" fillId="0" borderId="2" xfId="11" applyFont="1" applyBorder="1" applyAlignment="1" applyProtection="1">
      <alignment vertical="center"/>
      <protection hidden="1"/>
    </xf>
    <xf numFmtId="0" fontId="18" fillId="0" borderId="0" xfId="11" applyFont="1" applyBorder="1" applyAlignment="1" applyProtection="1">
      <alignment horizontal="justify" vertical="center" wrapText="1"/>
      <protection hidden="1"/>
    </xf>
    <xf numFmtId="0" fontId="19" fillId="0" borderId="0" xfId="11" applyFont="1" applyFill="1" applyBorder="1" applyAlignment="1" applyProtection="1">
      <alignment horizontal="center" vertical="center" wrapText="1"/>
      <protection hidden="1"/>
    </xf>
    <xf numFmtId="0" fontId="17" fillId="0" borderId="0" xfId="11" applyFont="1" applyFill="1" applyBorder="1" applyAlignment="1" applyProtection="1">
      <alignment vertical="center"/>
      <protection hidden="1"/>
    </xf>
    <xf numFmtId="0" fontId="17" fillId="0" borderId="1" xfId="11" applyFont="1" applyFill="1" applyBorder="1" applyAlignment="1" applyProtection="1">
      <alignment vertical="center"/>
      <protection hidden="1"/>
    </xf>
    <xf numFmtId="0" fontId="20" fillId="0" borderId="0" xfId="11" applyFont="1" applyFill="1" applyBorder="1" applyAlignment="1" applyProtection="1">
      <alignment vertical="center"/>
      <protection hidden="1"/>
    </xf>
    <xf numFmtId="4" fontId="8" fillId="2" borderId="13" xfId="0" applyNumberFormat="1" applyFont="1" applyFill="1" applyBorder="1" applyAlignment="1" applyProtection="1">
      <alignment horizontal="center" vertical="center" wrapText="1"/>
      <protection hidden="1"/>
    </xf>
    <xf numFmtId="4" fontId="8" fillId="2" borderId="13" xfId="0" applyNumberFormat="1" applyFont="1" applyFill="1" applyBorder="1" applyAlignment="1" applyProtection="1">
      <alignment vertical="center" wrapText="1"/>
      <protection hidden="1"/>
    </xf>
    <xf numFmtId="0" fontId="8" fillId="2" borderId="13" xfId="0" applyFont="1" applyFill="1" applyBorder="1" applyAlignment="1" applyProtection="1">
      <alignment horizontal="center" vertical="center" wrapText="1"/>
      <protection hidden="1"/>
    </xf>
    <xf numFmtId="1" fontId="25" fillId="2" borderId="8" xfId="0" applyNumberFormat="1" applyFont="1" applyFill="1" applyBorder="1" applyAlignment="1" applyProtection="1">
      <alignment horizontal="center" vertical="center" wrapText="1"/>
      <protection hidden="1"/>
    </xf>
    <xf numFmtId="0" fontId="25" fillId="2" borderId="8" xfId="0" applyFont="1" applyFill="1" applyBorder="1" applyAlignment="1" applyProtection="1">
      <alignment horizontal="center" vertical="center" wrapText="1"/>
      <protection hidden="1"/>
    </xf>
    <xf numFmtId="4" fontId="25" fillId="2" borderId="8" xfId="14" applyNumberFormat="1" applyFont="1" applyFill="1" applyBorder="1" applyAlignment="1" applyProtection="1">
      <alignment horizontal="right" vertical="center" wrapText="1"/>
      <protection hidden="1"/>
    </xf>
    <xf numFmtId="1" fontId="8" fillId="2" borderId="13" xfId="0" applyNumberFormat="1" applyFont="1" applyFill="1" applyBorder="1" applyAlignment="1" applyProtection="1">
      <alignment horizontal="center" vertical="center" wrapText="1"/>
      <protection hidden="1"/>
    </xf>
    <xf numFmtId="4" fontId="6" fillId="2" borderId="11" xfId="14" applyNumberFormat="1" applyFont="1" applyFill="1" applyBorder="1" applyAlignment="1" applyProtection="1">
      <alignment horizontal="right" vertical="center" wrapText="1"/>
      <protection hidden="1"/>
    </xf>
    <xf numFmtId="164" fontId="8" fillId="2" borderId="13" xfId="0" applyNumberFormat="1" applyFont="1" applyFill="1" applyBorder="1" applyAlignment="1" applyProtection="1">
      <alignment horizontal="right" vertical="center" wrapText="1"/>
      <protection hidden="1"/>
    </xf>
    <xf numFmtId="4" fontId="7" fillId="0" borderId="0" xfId="6" applyNumberFormat="1" applyFont="1" applyAlignment="1" applyProtection="1">
      <alignment vertical="center" wrapText="1"/>
      <protection hidden="1"/>
    </xf>
    <xf numFmtId="0" fontId="7" fillId="0" borderId="0" xfId="6" applyFont="1" applyAlignment="1" applyProtection="1">
      <alignment vertical="center" wrapText="1"/>
      <protection hidden="1"/>
    </xf>
    <xf numFmtId="0" fontId="6" fillId="2" borderId="0" xfId="6" applyFont="1" applyFill="1" applyAlignment="1" applyProtection="1">
      <alignment horizontal="left" vertical="center"/>
      <protection hidden="1"/>
    </xf>
    <xf numFmtId="0" fontId="6" fillId="2" borderId="0" xfId="6" applyFont="1" applyFill="1" applyAlignment="1" applyProtection="1">
      <alignment horizontal="left" vertical="center" wrapText="1"/>
      <protection hidden="1"/>
    </xf>
    <xf numFmtId="0" fontId="27" fillId="2" borderId="0" xfId="6" applyFont="1" applyFill="1" applyAlignment="1" applyProtection="1">
      <alignment horizontal="center" vertical="center" wrapText="1"/>
      <protection hidden="1"/>
    </xf>
    <xf numFmtId="4" fontId="27" fillId="2" borderId="0" xfId="6" applyNumberFormat="1" applyFont="1" applyFill="1" applyAlignment="1" applyProtection="1">
      <alignment vertical="center" wrapText="1"/>
      <protection hidden="1"/>
    </xf>
    <xf numFmtId="10" fontId="12" fillId="2" borderId="0" xfId="6" applyNumberFormat="1" applyFont="1" applyFill="1" applyAlignment="1" applyProtection="1">
      <alignment horizontal="right" vertical="center" wrapText="1"/>
      <protection hidden="1"/>
    </xf>
    <xf numFmtId="4" fontId="7" fillId="2" borderId="0" xfId="6" applyNumberFormat="1" applyFont="1" applyFill="1" applyAlignment="1" applyProtection="1">
      <alignment vertical="center" wrapText="1"/>
      <protection hidden="1"/>
    </xf>
    <xf numFmtId="0" fontId="7" fillId="2" borderId="0" xfId="6" applyFont="1" applyFill="1" applyAlignment="1" applyProtection="1">
      <alignment vertical="center" wrapText="1"/>
      <protection hidden="1"/>
    </xf>
    <xf numFmtId="0" fontId="11" fillId="2" borderId="0" xfId="6" applyFont="1" applyFill="1" applyAlignment="1" applyProtection="1">
      <alignment horizontal="center" vertical="center" wrapText="1"/>
      <protection hidden="1"/>
    </xf>
    <xf numFmtId="4" fontId="11" fillId="2" borderId="0" xfId="6" applyNumberFormat="1" applyFont="1" applyFill="1" applyAlignment="1" applyProtection="1">
      <alignment vertical="center" wrapText="1"/>
      <protection hidden="1"/>
    </xf>
    <xf numFmtId="4" fontId="11" fillId="0" borderId="26" xfId="6" applyNumberFormat="1" applyFont="1" applyBorder="1" applyAlignment="1" applyProtection="1">
      <alignment horizontal="center" vertical="center" wrapText="1"/>
      <protection hidden="1"/>
    </xf>
    <xf numFmtId="4" fontId="11" fillId="0" borderId="29" xfId="6" applyNumberFormat="1" applyFont="1" applyBorder="1" applyAlignment="1" applyProtection="1">
      <alignment horizontal="center" vertical="center" wrapText="1"/>
      <protection hidden="1"/>
    </xf>
    <xf numFmtId="0" fontId="11" fillId="0" borderId="21" xfId="6" applyFont="1" applyBorder="1" applyAlignment="1" applyProtection="1">
      <alignment horizontal="center" vertical="center" wrapText="1"/>
      <protection hidden="1"/>
    </xf>
    <xf numFmtId="0" fontId="6" fillId="0" borderId="8" xfId="6" applyFont="1" applyBorder="1" applyAlignment="1" applyProtection="1">
      <alignment horizontal="right" vertical="center" wrapText="1"/>
      <protection hidden="1"/>
    </xf>
    <xf numFmtId="0" fontId="6" fillId="0" borderId="8" xfId="6" applyFont="1" applyBorder="1" applyAlignment="1" applyProtection="1">
      <alignment horizontal="justify" vertical="center" wrapText="1"/>
      <protection hidden="1"/>
    </xf>
    <xf numFmtId="4" fontId="8" fillId="0" borderId="22" xfId="6" applyNumberFormat="1" applyFont="1" applyBorder="1" applyAlignment="1" applyProtection="1">
      <alignment horizontal="center" vertical="center" wrapText="1"/>
      <protection hidden="1"/>
    </xf>
    <xf numFmtId="4" fontId="8" fillId="0" borderId="22" xfId="6" applyNumberFormat="1" applyFont="1" applyBorder="1" applyAlignment="1" applyProtection="1">
      <alignment horizontal="right" vertical="center" wrapText="1"/>
      <protection hidden="1"/>
    </xf>
    <xf numFmtId="4" fontId="8" fillId="0" borderId="8" xfId="6" applyNumberFormat="1" applyFont="1" applyBorder="1" applyAlignment="1" applyProtection="1">
      <alignment horizontal="right" vertical="center" wrapText="1"/>
      <protection hidden="1"/>
    </xf>
    <xf numFmtId="0" fontId="6" fillId="0" borderId="19" xfId="6" applyFont="1" applyBorder="1" applyAlignment="1" applyProtection="1">
      <alignment horizontal="right" vertical="center" wrapText="1"/>
      <protection hidden="1"/>
    </xf>
    <xf numFmtId="0" fontId="6" fillId="0" borderId="19" xfId="6" applyFont="1" applyBorder="1" applyAlignment="1" applyProtection="1">
      <alignment horizontal="justify" vertical="center" wrapText="1"/>
      <protection hidden="1"/>
    </xf>
    <xf numFmtId="4" fontId="8" fillId="0" borderId="25" xfId="6" applyNumberFormat="1" applyFont="1" applyBorder="1" applyAlignment="1" applyProtection="1">
      <alignment horizontal="center" vertical="center" wrapText="1"/>
      <protection hidden="1"/>
    </xf>
    <xf numFmtId="10" fontId="8" fillId="5" borderId="25" xfId="6" applyNumberFormat="1" applyFont="1" applyFill="1" applyBorder="1" applyAlignment="1" applyProtection="1">
      <alignment horizontal="right" vertical="center" wrapText="1"/>
      <protection hidden="1"/>
    </xf>
    <xf numFmtId="0" fontId="8" fillId="0" borderId="23" xfId="6" applyFont="1" applyBorder="1" applyAlignment="1" applyProtection="1">
      <alignment horizontal="right" vertical="center" wrapText="1"/>
      <protection hidden="1"/>
    </xf>
    <xf numFmtId="4" fontId="8" fillId="0" borderId="13" xfId="6" applyNumberFormat="1" applyFont="1" applyBorder="1" applyAlignment="1" applyProtection="1">
      <alignment horizontal="right" vertical="center" wrapText="1"/>
      <protection hidden="1"/>
    </xf>
    <xf numFmtId="0" fontId="6" fillId="0" borderId="15" xfId="6" applyFont="1" applyBorder="1" applyAlignment="1" applyProtection="1">
      <alignment horizontal="right" vertical="center" wrapText="1"/>
      <protection hidden="1"/>
    </xf>
    <xf numFmtId="0" fontId="6" fillId="0" borderId="15" xfId="6" applyFont="1" applyBorder="1" applyAlignment="1" applyProtection="1">
      <alignment horizontal="justify" vertical="center" wrapText="1"/>
      <protection hidden="1"/>
    </xf>
    <xf numFmtId="4" fontId="8" fillId="0" borderId="23" xfId="6" applyNumberFormat="1" applyFont="1" applyBorder="1" applyAlignment="1" applyProtection="1">
      <alignment horizontal="center" vertical="center" wrapText="1"/>
      <protection hidden="1"/>
    </xf>
    <xf numFmtId="4" fontId="8" fillId="0" borderId="20" xfId="6" applyNumberFormat="1" applyFont="1" applyBorder="1" applyAlignment="1" applyProtection="1">
      <alignment horizontal="right" vertical="center" wrapText="1"/>
      <protection hidden="1"/>
    </xf>
    <xf numFmtId="4" fontId="8" fillId="0" borderId="23" xfId="6" applyNumberFormat="1" applyFont="1" applyBorder="1" applyAlignment="1" applyProtection="1">
      <alignment horizontal="right" vertical="center" wrapText="1"/>
      <protection hidden="1"/>
    </xf>
    <xf numFmtId="4" fontId="6" fillId="0" borderId="13" xfId="6" applyNumberFormat="1" applyFont="1" applyBorder="1" applyAlignment="1" applyProtection="1">
      <alignment horizontal="right" vertical="center" wrapText="1"/>
      <protection hidden="1"/>
    </xf>
    <xf numFmtId="0" fontId="6" fillId="0" borderId="13" xfId="6" applyFont="1" applyBorder="1" applyAlignment="1" applyProtection="1">
      <alignment horizontal="right" vertical="center" wrapText="1"/>
      <protection hidden="1"/>
    </xf>
    <xf numFmtId="10" fontId="8" fillId="5" borderId="23" xfId="6" applyNumberFormat="1" applyFont="1" applyFill="1" applyBorder="1" applyAlignment="1" applyProtection="1">
      <alignment horizontal="right" vertical="center" wrapText="1"/>
      <protection hidden="1"/>
    </xf>
    <xf numFmtId="0" fontId="6" fillId="0" borderId="13" xfId="6" applyFont="1" applyBorder="1" applyAlignment="1" applyProtection="1">
      <alignment horizontal="justify" vertical="center" wrapText="1"/>
      <protection hidden="1"/>
    </xf>
    <xf numFmtId="1" fontId="6" fillId="0" borderId="13" xfId="6" applyNumberFormat="1" applyFont="1" applyBorder="1" applyAlignment="1" applyProtection="1">
      <alignment horizontal="justify" vertical="center" wrapText="1"/>
      <protection hidden="1"/>
    </xf>
    <xf numFmtId="0" fontId="8" fillId="4" borderId="23" xfId="6" applyFont="1" applyFill="1" applyBorder="1" applyAlignment="1" applyProtection="1">
      <alignment horizontal="right" vertical="center" wrapText="1"/>
      <protection hidden="1"/>
    </xf>
    <xf numFmtId="4" fontId="8" fillId="4" borderId="23" xfId="6" applyNumberFormat="1" applyFont="1" applyFill="1" applyBorder="1" applyAlignment="1" applyProtection="1">
      <alignment horizontal="right" vertical="center" wrapText="1"/>
      <protection hidden="1"/>
    </xf>
    <xf numFmtId="4" fontId="6" fillId="0" borderId="20" xfId="6" applyNumberFormat="1" applyFont="1" applyBorder="1" applyAlignment="1" applyProtection="1">
      <alignment horizontal="right" vertical="center" wrapText="1"/>
      <protection hidden="1"/>
    </xf>
    <xf numFmtId="4" fontId="6" fillId="0" borderId="27" xfId="6" applyNumberFormat="1" applyFont="1" applyBorder="1" applyAlignment="1" applyProtection="1">
      <alignment horizontal="right" vertical="center" wrapText="1"/>
      <protection hidden="1"/>
    </xf>
    <xf numFmtId="4" fontId="8" fillId="0" borderId="26" xfId="6" applyNumberFormat="1" applyFont="1" applyBorder="1" applyAlignment="1" applyProtection="1">
      <alignment horizontal="right" vertical="center" wrapText="1"/>
      <protection hidden="1"/>
    </xf>
    <xf numFmtId="0" fontId="8" fillId="0" borderId="30" xfId="6" applyFont="1" applyBorder="1" applyAlignment="1" applyProtection="1">
      <alignment horizontal="right" vertical="center" wrapText="1"/>
      <protection hidden="1"/>
    </xf>
    <xf numFmtId="4" fontId="6" fillId="0" borderId="31" xfId="6" applyNumberFormat="1" applyFont="1" applyBorder="1" applyAlignment="1" applyProtection="1">
      <alignment horizontal="right" vertical="center" wrapText="1"/>
      <protection hidden="1"/>
    </xf>
    <xf numFmtId="0" fontId="8" fillId="0" borderId="32" xfId="6" applyFont="1" applyBorder="1" applyAlignment="1" applyProtection="1">
      <alignment horizontal="right" vertical="center" wrapText="1"/>
      <protection hidden="1"/>
    </xf>
    <xf numFmtId="4" fontId="6" fillId="0" borderId="33" xfId="6" applyNumberFormat="1" applyFont="1" applyBorder="1" applyAlignment="1" applyProtection="1">
      <alignment horizontal="right" vertical="center" wrapText="1"/>
      <protection hidden="1"/>
    </xf>
    <xf numFmtId="4" fontId="8" fillId="0" borderId="32" xfId="6" applyNumberFormat="1" applyFont="1" applyBorder="1" applyAlignment="1" applyProtection="1">
      <alignment horizontal="right" vertical="center" wrapText="1"/>
      <protection hidden="1"/>
    </xf>
    <xf numFmtId="4" fontId="6" fillId="0" borderId="18" xfId="6" applyNumberFormat="1" applyFont="1" applyBorder="1" applyAlignment="1" applyProtection="1">
      <alignment horizontal="right" vertical="center" wrapText="1"/>
      <protection hidden="1"/>
    </xf>
    <xf numFmtId="0" fontId="6" fillId="0" borderId="16" xfId="6" applyFont="1" applyBorder="1" applyAlignment="1" applyProtection="1">
      <alignment horizontal="right" vertical="center" wrapText="1"/>
      <protection hidden="1"/>
    </xf>
    <xf numFmtId="0" fontId="6" fillId="0" borderId="16" xfId="6" applyFont="1" applyBorder="1" applyAlignment="1" applyProtection="1">
      <alignment horizontal="justify" vertical="center" wrapText="1"/>
      <protection hidden="1"/>
    </xf>
    <xf numFmtId="4" fontId="8" fillId="0" borderId="21" xfId="6" applyNumberFormat="1" applyFont="1" applyBorder="1" applyAlignment="1" applyProtection="1">
      <alignment horizontal="center" vertical="center" wrapText="1"/>
      <protection hidden="1"/>
    </xf>
    <xf numFmtId="4" fontId="8" fillId="0" borderId="16" xfId="6" applyNumberFormat="1" applyFont="1" applyBorder="1" applyAlignment="1" applyProtection="1">
      <alignment horizontal="right" vertical="center" wrapText="1"/>
      <protection hidden="1"/>
    </xf>
    <xf numFmtId="4" fontId="6" fillId="0" borderId="16" xfId="6" applyNumberFormat="1" applyFont="1" applyBorder="1" applyAlignment="1" applyProtection="1">
      <alignment horizontal="right" vertical="center" wrapText="1"/>
      <protection hidden="1"/>
    </xf>
    <xf numFmtId="9" fontId="8" fillId="5" borderId="23" xfId="6" applyNumberFormat="1" applyFont="1" applyFill="1" applyBorder="1" applyAlignment="1" applyProtection="1">
      <alignment horizontal="right" vertical="center" wrapText="1"/>
      <protection hidden="1"/>
    </xf>
    <xf numFmtId="4" fontId="6" fillId="0" borderId="34" xfId="6" applyNumberFormat="1" applyFont="1" applyBorder="1" applyAlignment="1" applyProtection="1">
      <alignment horizontal="right" vertical="center" wrapText="1"/>
      <protection hidden="1"/>
    </xf>
    <xf numFmtId="9" fontId="8" fillId="5" borderId="22" xfId="6" applyNumberFormat="1" applyFont="1" applyFill="1" applyBorder="1" applyAlignment="1" applyProtection="1">
      <alignment horizontal="right" vertical="center" wrapText="1"/>
      <protection hidden="1"/>
    </xf>
    <xf numFmtId="0" fontId="6" fillId="0" borderId="8" xfId="6" applyFont="1" applyBorder="1" applyAlignment="1" applyProtection="1">
      <alignment vertical="center" wrapText="1"/>
      <protection hidden="1"/>
    </xf>
    <xf numFmtId="4" fontId="6" fillId="0" borderId="8" xfId="6" applyNumberFormat="1" applyFont="1" applyBorder="1" applyAlignment="1" applyProtection="1">
      <alignment vertical="center" wrapText="1"/>
      <protection hidden="1"/>
    </xf>
    <xf numFmtId="0" fontId="8" fillId="0" borderId="0" xfId="6" applyFont="1" applyAlignment="1" applyProtection="1">
      <alignment vertical="center" wrapText="1"/>
      <protection hidden="1"/>
    </xf>
    <xf numFmtId="0" fontId="6" fillId="0" borderId="6" xfId="6" applyFont="1" applyBorder="1" applyAlignment="1" applyProtection="1">
      <alignment horizontal="right" vertical="center" wrapText="1"/>
      <protection hidden="1"/>
    </xf>
    <xf numFmtId="0" fontId="6" fillId="0" borderId="6" xfId="6" applyFont="1" applyBorder="1" applyAlignment="1" applyProtection="1">
      <alignment horizontal="center" vertical="center" wrapText="1"/>
      <protection hidden="1"/>
    </xf>
    <xf numFmtId="0" fontId="6" fillId="0" borderId="6" xfId="6" applyFont="1" applyBorder="1" applyAlignment="1" applyProtection="1">
      <alignment vertical="center" wrapText="1"/>
      <protection hidden="1"/>
    </xf>
    <xf numFmtId="10" fontId="6" fillId="0" borderId="6" xfId="16" applyNumberFormat="1" applyFont="1" applyFill="1" applyBorder="1" applyAlignment="1" applyProtection="1">
      <alignment vertical="center" wrapText="1"/>
      <protection hidden="1"/>
    </xf>
    <xf numFmtId="0" fontId="6" fillId="0" borderId="10" xfId="6" applyFont="1" applyBorder="1" applyAlignment="1" applyProtection="1">
      <alignment horizontal="right" vertical="center" wrapText="1"/>
      <protection hidden="1"/>
    </xf>
    <xf numFmtId="0" fontId="6" fillId="0" borderId="5" xfId="6" applyFont="1" applyBorder="1" applyAlignment="1" applyProtection="1">
      <alignment vertical="center" wrapText="1"/>
      <protection hidden="1"/>
    </xf>
    <xf numFmtId="4" fontId="6" fillId="0" borderId="5" xfId="6" applyNumberFormat="1" applyFont="1" applyBorder="1" applyAlignment="1" applyProtection="1">
      <alignment vertical="center" wrapText="1"/>
      <protection hidden="1"/>
    </xf>
    <xf numFmtId="0" fontId="8" fillId="0" borderId="0" xfId="6" applyFont="1" applyAlignment="1" applyProtection="1">
      <alignment horizontal="right" vertical="center" wrapText="1"/>
      <protection hidden="1"/>
    </xf>
    <xf numFmtId="0" fontId="8" fillId="0" borderId="0" xfId="6" applyFont="1" applyAlignment="1" applyProtection="1">
      <alignment horizontal="left" vertical="center" wrapText="1"/>
      <protection hidden="1"/>
    </xf>
    <xf numFmtId="4" fontId="8" fillId="0" borderId="0" xfId="6" applyNumberFormat="1" applyFont="1" applyAlignment="1" applyProtection="1">
      <alignment horizontal="center" vertical="center" wrapText="1"/>
      <protection hidden="1"/>
    </xf>
    <xf numFmtId="4" fontId="8" fillId="0" borderId="0" xfId="6" applyNumberFormat="1" applyFont="1" applyAlignment="1" applyProtection="1">
      <alignment horizontal="right" vertical="center" wrapText="1"/>
      <protection hidden="1"/>
    </xf>
    <xf numFmtId="10" fontId="8" fillId="2" borderId="25" xfId="6" applyNumberFormat="1" applyFont="1" applyFill="1" applyBorder="1" applyAlignment="1" applyProtection="1">
      <alignment horizontal="right" vertical="center" wrapText="1"/>
      <protection hidden="1"/>
    </xf>
    <xf numFmtId="10" fontId="8" fillId="2" borderId="23" xfId="6" applyNumberFormat="1" applyFont="1" applyFill="1" applyBorder="1" applyAlignment="1" applyProtection="1">
      <alignment horizontal="right" vertical="center" wrapText="1"/>
      <protection hidden="1"/>
    </xf>
    <xf numFmtId="1" fontId="6" fillId="0" borderId="15" xfId="6" applyNumberFormat="1" applyFont="1" applyBorder="1" applyAlignment="1" applyProtection="1">
      <alignment horizontal="justify" vertical="center" wrapText="1"/>
      <protection hidden="1"/>
    </xf>
    <xf numFmtId="9" fontId="8" fillId="2" borderId="22" xfId="6" applyNumberFormat="1" applyFont="1" applyFill="1" applyBorder="1" applyAlignment="1" applyProtection="1">
      <alignment horizontal="right" vertical="center" wrapText="1"/>
      <protection hidden="1"/>
    </xf>
    <xf numFmtId="0" fontId="6" fillId="0" borderId="6" xfId="6" applyFont="1" applyBorder="1" applyAlignment="1" applyProtection="1">
      <alignment horizontal="justify" vertical="center" wrapText="1"/>
      <protection hidden="1"/>
    </xf>
    <xf numFmtId="4" fontId="8" fillId="0" borderId="24" xfId="6" applyNumberFormat="1" applyFont="1" applyBorder="1" applyAlignment="1" applyProtection="1">
      <alignment horizontal="center" vertical="center" wrapText="1"/>
      <protection hidden="1"/>
    </xf>
    <xf numFmtId="9" fontId="8" fillId="2" borderId="24" xfId="6" applyNumberFormat="1" applyFont="1" applyFill="1" applyBorder="1" applyAlignment="1" applyProtection="1">
      <alignment horizontal="right" vertical="center" wrapText="1"/>
      <protection hidden="1"/>
    </xf>
    <xf numFmtId="4" fontId="6" fillId="0" borderId="31" xfId="6" applyNumberFormat="1" applyFont="1" applyFill="1" applyBorder="1" applyAlignment="1" applyProtection="1">
      <alignment horizontal="right" vertical="center" wrapText="1"/>
      <protection hidden="1"/>
    </xf>
    <xf numFmtId="4" fontId="6" fillId="0" borderId="20" xfId="6" applyNumberFormat="1" applyFont="1" applyFill="1" applyBorder="1" applyAlignment="1" applyProtection="1">
      <alignment horizontal="right" vertical="center" wrapText="1"/>
      <protection hidden="1"/>
    </xf>
    <xf numFmtId="4" fontId="6" fillId="0" borderId="33" xfId="6" applyNumberFormat="1" applyFont="1" applyFill="1" applyBorder="1" applyAlignment="1" applyProtection="1">
      <alignment horizontal="right" vertical="center" wrapText="1"/>
      <protection hidden="1"/>
    </xf>
    <xf numFmtId="4" fontId="6" fillId="0" borderId="18" xfId="6" applyNumberFormat="1" applyFont="1" applyFill="1" applyBorder="1" applyAlignment="1" applyProtection="1">
      <alignment horizontal="right" vertical="center" wrapText="1"/>
      <protection hidden="1"/>
    </xf>
    <xf numFmtId="4" fontId="6" fillId="0" borderId="27" xfId="6" applyNumberFormat="1" applyFont="1" applyFill="1" applyBorder="1" applyAlignment="1" applyProtection="1">
      <alignment horizontal="right" vertical="center" wrapText="1"/>
      <protection hidden="1"/>
    </xf>
    <xf numFmtId="4" fontId="6" fillId="0" borderId="13" xfId="6" applyNumberFormat="1" applyFont="1" applyFill="1" applyBorder="1" applyAlignment="1" applyProtection="1">
      <alignment horizontal="right" vertical="center" wrapText="1"/>
      <protection hidden="1"/>
    </xf>
    <xf numFmtId="4" fontId="8" fillId="0" borderId="13" xfId="0" applyNumberFormat="1" applyFont="1" applyBorder="1" applyAlignment="1" applyProtection="1">
      <alignment horizontal="right" vertical="center" wrapText="1"/>
      <protection hidden="1"/>
    </xf>
    <xf numFmtId="0" fontId="6" fillId="0" borderId="35" xfId="0" applyFont="1" applyBorder="1" applyAlignment="1" applyProtection="1">
      <alignment horizontal="justify" vertical="center" wrapText="1"/>
      <protection hidden="1"/>
    </xf>
    <xf numFmtId="2" fontId="8" fillId="0" borderId="35" xfId="0" applyNumberFormat="1" applyFont="1" applyBorder="1" applyAlignment="1" applyProtection="1">
      <alignment horizontal="center" vertical="center" wrapText="1"/>
      <protection hidden="1"/>
    </xf>
    <xf numFmtId="1" fontId="8" fillId="2" borderId="20" xfId="0" applyNumberFormat="1" applyFont="1" applyFill="1" applyBorder="1" applyAlignment="1" applyProtection="1">
      <alignment horizontal="right" vertical="top" wrapText="1"/>
      <protection hidden="1"/>
    </xf>
    <xf numFmtId="1" fontId="8" fillId="0" borderId="20" xfId="0" applyNumberFormat="1" applyFont="1" applyFill="1" applyBorder="1" applyAlignment="1" applyProtection="1">
      <alignment horizontal="left" vertical="top" wrapText="1"/>
      <protection hidden="1"/>
    </xf>
    <xf numFmtId="4" fontId="8" fillId="2" borderId="20" xfId="0" applyNumberFormat="1"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1" fontId="8" fillId="2" borderId="16" xfId="0" applyNumberFormat="1" applyFont="1" applyFill="1" applyBorder="1" applyAlignment="1" applyProtection="1">
      <alignment horizontal="right" vertical="top" wrapText="1"/>
      <protection hidden="1"/>
    </xf>
    <xf numFmtId="4" fontId="8" fillId="0" borderId="20" xfId="0" applyNumberFormat="1" applyFont="1" applyBorder="1" applyAlignment="1" applyProtection="1">
      <alignment horizontal="right" vertical="center" wrapText="1"/>
      <protection hidden="1"/>
    </xf>
    <xf numFmtId="4" fontId="6" fillId="2" borderId="37" xfId="14" applyNumberFormat="1" applyFont="1" applyFill="1" applyBorder="1" applyAlignment="1" applyProtection="1">
      <alignment horizontal="right" vertical="center" wrapText="1"/>
      <protection hidden="1"/>
    </xf>
    <xf numFmtId="4" fontId="8" fillId="0" borderId="13" xfId="0" applyNumberFormat="1" applyFont="1" applyFill="1" applyBorder="1" applyAlignment="1" applyProtection="1">
      <alignment horizontal="center" vertical="center" wrapText="1"/>
      <protection hidden="1"/>
    </xf>
    <xf numFmtId="4" fontId="8" fillId="0" borderId="13" xfId="0" applyNumberFormat="1" applyFont="1" applyFill="1" applyBorder="1" applyAlignment="1" applyProtection="1">
      <alignment horizontal="right" vertical="center" wrapText="1"/>
      <protection hidden="1"/>
    </xf>
    <xf numFmtId="0" fontId="8" fillId="0" borderId="13" xfId="0" applyFont="1" applyFill="1" applyBorder="1" applyAlignment="1" applyProtection="1">
      <alignment vertical="top" wrapText="1"/>
      <protection hidden="1"/>
    </xf>
    <xf numFmtId="0" fontId="8" fillId="0" borderId="13" xfId="0" applyFont="1" applyFill="1" applyBorder="1" applyAlignment="1" applyProtection="1">
      <alignment horizontal="center" vertical="center" wrapText="1"/>
      <protection hidden="1"/>
    </xf>
    <xf numFmtId="4" fontId="8" fillId="2" borderId="14" xfId="0" applyNumberFormat="1" applyFont="1" applyFill="1" applyBorder="1" applyAlignment="1" applyProtection="1">
      <alignment horizontal="right" vertical="center" wrapText="1"/>
      <protection hidden="1"/>
    </xf>
    <xf numFmtId="2" fontId="8" fillId="0" borderId="19" xfId="0" applyNumberFormat="1" applyFont="1" applyFill="1" applyBorder="1" applyAlignment="1" applyProtection="1">
      <alignment horizontal="center" vertical="center" wrapText="1"/>
      <protection hidden="1"/>
    </xf>
    <xf numFmtId="4" fontId="8" fillId="0" borderId="19" xfId="0" applyNumberFormat="1" applyFont="1" applyFill="1" applyBorder="1" applyAlignment="1" applyProtection="1">
      <alignment horizontal="right" vertical="center" wrapText="1"/>
      <protection hidden="1"/>
    </xf>
    <xf numFmtId="164" fontId="8" fillId="2" borderId="13" xfId="0" applyNumberFormat="1" applyFont="1" applyFill="1" applyBorder="1" applyAlignment="1" applyProtection="1">
      <alignment horizontal="right" vertical="center" wrapText="1"/>
      <protection locked="0"/>
    </xf>
    <xf numFmtId="164" fontId="8" fillId="0" borderId="13" xfId="0" applyNumberFormat="1" applyFont="1" applyFill="1" applyBorder="1" applyAlignment="1" applyProtection="1">
      <alignment horizontal="right" vertical="center" wrapText="1"/>
      <protection hidden="1"/>
    </xf>
    <xf numFmtId="164" fontId="8" fillId="0" borderId="13" xfId="0" applyNumberFormat="1" applyFont="1" applyFill="1" applyBorder="1" applyAlignment="1" applyProtection="1">
      <alignment horizontal="right" vertical="center" wrapText="1"/>
      <protection locked="0"/>
    </xf>
    <xf numFmtId="4" fontId="6" fillId="2" borderId="8" xfId="0" applyNumberFormat="1" applyFont="1" applyFill="1" applyBorder="1" applyAlignment="1" applyProtection="1">
      <alignment horizontal="right" vertical="center" wrapText="1"/>
      <protection hidden="1"/>
    </xf>
    <xf numFmtId="4" fontId="25" fillId="2" borderId="8" xfId="0" applyNumberFormat="1" applyFont="1" applyFill="1" applyBorder="1" applyAlignment="1" applyProtection="1">
      <alignment horizontal="right" vertical="center" wrapText="1"/>
      <protection hidden="1"/>
    </xf>
    <xf numFmtId="4" fontId="8" fillId="2" borderId="13" xfId="0" applyNumberFormat="1" applyFont="1" applyFill="1" applyBorder="1" applyAlignment="1" applyProtection="1">
      <alignment horizontal="right" vertical="center" wrapText="1"/>
      <protection hidden="1"/>
    </xf>
    <xf numFmtId="164" fontId="8" fillId="2" borderId="20" xfId="0" applyNumberFormat="1" applyFont="1" applyFill="1" applyBorder="1" applyAlignment="1" applyProtection="1">
      <alignment horizontal="right" vertical="center" wrapText="1"/>
      <protection locked="0"/>
    </xf>
    <xf numFmtId="4" fontId="6" fillId="2" borderId="16" xfId="0" applyNumberFormat="1" applyFont="1" applyFill="1" applyBorder="1" applyAlignment="1" applyProtection="1">
      <alignment horizontal="right" vertical="center" wrapText="1"/>
      <protection hidden="1"/>
    </xf>
    <xf numFmtId="4" fontId="6" fillId="2" borderId="37" xfId="0" applyNumberFormat="1" applyFont="1" applyFill="1" applyBorder="1" applyAlignment="1" applyProtection="1">
      <alignment horizontal="right" vertical="center" wrapText="1"/>
      <protection hidden="1"/>
    </xf>
    <xf numFmtId="0" fontId="6" fillId="0" borderId="35" xfId="0" applyFont="1" applyBorder="1" applyAlignment="1" applyProtection="1">
      <alignment horizontal="right" vertical="center" wrapText="1"/>
      <protection hidden="1"/>
    </xf>
    <xf numFmtId="4" fontId="6" fillId="2" borderId="6" xfId="0" applyNumberFormat="1" applyFont="1" applyFill="1" applyBorder="1" applyAlignment="1" applyProtection="1">
      <alignment horizontal="right" vertical="center" wrapText="1"/>
      <protection hidden="1"/>
    </xf>
    <xf numFmtId="4" fontId="13" fillId="2" borderId="17" xfId="0" applyNumberFormat="1" applyFont="1" applyFill="1" applyBorder="1" applyAlignment="1" applyProtection="1">
      <alignment horizontal="center" vertical="center" wrapText="1"/>
      <protection hidden="1"/>
    </xf>
    <xf numFmtId="0" fontId="8" fillId="2" borderId="14"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right" vertical="center" wrapText="1"/>
      <protection hidden="1"/>
    </xf>
    <xf numFmtId="0" fontId="8" fillId="2" borderId="17" xfId="0"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wrapText="1"/>
      <protection hidden="1"/>
    </xf>
    <xf numFmtId="0" fontId="6" fillId="0" borderId="36" xfId="0" applyFont="1" applyBorder="1" applyAlignment="1" applyProtection="1">
      <alignment horizontal="right" vertical="center" wrapText="1"/>
      <protection hidden="1"/>
    </xf>
    <xf numFmtId="14" fontId="6" fillId="2" borderId="13" xfId="0" applyNumberFormat="1" applyFont="1" applyFill="1" applyBorder="1" applyAlignment="1" applyProtection="1">
      <alignment horizontal="right" vertical="center" wrapText="1"/>
      <protection hidden="1"/>
    </xf>
    <xf numFmtId="164" fontId="8" fillId="2" borderId="20" xfId="0" applyNumberFormat="1" applyFont="1" applyFill="1" applyBorder="1" applyAlignment="1" applyProtection="1">
      <alignment horizontal="right" vertical="center" wrapText="1"/>
      <protection hidden="1"/>
    </xf>
    <xf numFmtId="14" fontId="6" fillId="2" borderId="0" xfId="6" applyNumberFormat="1" applyFont="1" applyFill="1" applyAlignment="1" applyProtection="1">
      <alignment horizontal="right" vertical="center" wrapText="1"/>
      <protection hidden="1"/>
    </xf>
    <xf numFmtId="4" fontId="12" fillId="0" borderId="0" xfId="0" applyNumberFormat="1" applyFont="1" applyFill="1" applyAlignment="1" applyProtection="1">
      <alignment horizontal="right" vertical="center" wrapText="1"/>
      <protection hidden="1"/>
    </xf>
    <xf numFmtId="0" fontId="6" fillId="2" borderId="5" xfId="0" applyFont="1" applyFill="1" applyBorder="1" applyAlignment="1" applyProtection="1">
      <alignment horizontal="right" vertical="center" wrapText="1"/>
      <protection hidden="1"/>
    </xf>
    <xf numFmtId="0" fontId="8" fillId="2" borderId="14"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right" vertical="center" wrapText="1"/>
      <protection hidden="1"/>
    </xf>
    <xf numFmtId="0" fontId="10" fillId="2" borderId="0" xfId="0" applyFont="1" applyFill="1" applyAlignment="1" applyProtection="1">
      <alignment horizontal="center" vertical="center" wrapText="1"/>
      <protection hidden="1"/>
    </xf>
    <xf numFmtId="4" fontId="13" fillId="2" borderId="14" xfId="0" applyNumberFormat="1" applyFont="1" applyFill="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0" fontId="6" fillId="0" borderId="0" xfId="0" applyFont="1" applyFill="1" applyAlignment="1" applyProtection="1">
      <alignment horizontal="left" vertical="center"/>
      <protection hidden="1"/>
    </xf>
    <xf numFmtId="0" fontId="6" fillId="2" borderId="0" xfId="0" applyFont="1" applyFill="1" applyAlignment="1" applyProtection="1">
      <alignment horizontal="left" vertical="center"/>
      <protection hidden="1"/>
    </xf>
    <xf numFmtId="0" fontId="11" fillId="2" borderId="13" xfId="0" applyFont="1" applyFill="1" applyBorder="1" applyAlignment="1" applyProtection="1">
      <alignment horizontal="right" vertical="center" wrapText="1"/>
      <protection hidden="1"/>
    </xf>
    <xf numFmtId="0" fontId="11" fillId="0" borderId="13" xfId="0" applyFont="1" applyFill="1" applyBorder="1" applyAlignment="1" applyProtection="1">
      <alignment horizontal="right" vertical="center" wrapText="1"/>
      <protection hidden="1"/>
    </xf>
    <xf numFmtId="0" fontId="6" fillId="2" borderId="5" xfId="0" applyFont="1" applyFill="1" applyBorder="1" applyAlignment="1" applyProtection="1">
      <alignment horizontal="center" vertical="center" wrapText="1"/>
      <protection hidden="1"/>
    </xf>
    <xf numFmtId="2" fontId="13" fillId="2" borderId="13" xfId="0" applyNumberFormat="1" applyFont="1" applyFill="1" applyBorder="1" applyAlignment="1" applyProtection="1">
      <alignment horizontal="center" vertical="center" wrapText="1"/>
      <protection hidden="1"/>
    </xf>
    <xf numFmtId="2" fontId="13" fillId="2" borderId="16" xfId="0" applyNumberFormat="1"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left" vertical="center" wrapText="1"/>
      <protection locked="0"/>
    </xf>
    <xf numFmtId="4" fontId="13" fillId="2" borderId="13" xfId="0" applyNumberFormat="1" applyFont="1" applyFill="1" applyBorder="1" applyAlignment="1" applyProtection="1">
      <alignment horizontal="center" vertical="center" wrapText="1"/>
      <protection hidden="1"/>
    </xf>
    <xf numFmtId="4" fontId="13" fillId="2" borderId="20" xfId="0"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wrapText="1"/>
      <protection hidden="1"/>
    </xf>
    <xf numFmtId="4" fontId="6" fillId="2" borderId="8" xfId="0" applyNumberFormat="1" applyFont="1" applyFill="1" applyBorder="1" applyAlignment="1" applyProtection="1">
      <alignment horizontal="right" vertical="top" wrapText="1"/>
      <protection hidden="1"/>
    </xf>
    <xf numFmtId="0" fontId="6" fillId="0" borderId="16" xfId="0" applyFont="1" applyBorder="1" applyAlignment="1" applyProtection="1">
      <alignment horizontal="right" vertical="center" wrapText="1"/>
      <protection hidden="1"/>
    </xf>
    <xf numFmtId="0" fontId="6" fillId="0" borderId="36" xfId="0" applyFont="1" applyBorder="1" applyAlignment="1" applyProtection="1">
      <alignment horizontal="right" vertical="center" wrapText="1"/>
      <protection hidden="1"/>
    </xf>
    <xf numFmtId="0" fontId="10" fillId="0" borderId="0" xfId="6" applyFont="1" applyAlignment="1" applyProtection="1">
      <alignment horizontal="center" vertical="center" wrapText="1"/>
      <protection hidden="1"/>
    </xf>
    <xf numFmtId="0" fontId="8" fillId="2" borderId="0" xfId="6" applyFont="1" applyFill="1" applyAlignment="1" applyProtection="1">
      <alignment horizontal="left" vertical="center" wrapText="1"/>
      <protection hidden="1"/>
    </xf>
    <xf numFmtId="0" fontId="11" fillId="0" borderId="13" xfId="6" applyFont="1" applyBorder="1" applyAlignment="1" applyProtection="1">
      <alignment horizontal="center" vertical="center" wrapText="1"/>
      <protection hidden="1"/>
    </xf>
    <xf numFmtId="0" fontId="11" fillId="0" borderId="16" xfId="6" applyFont="1" applyBorder="1" applyAlignment="1" applyProtection="1">
      <alignment horizontal="center" vertical="center" wrapText="1"/>
      <protection hidden="1"/>
    </xf>
    <xf numFmtId="4" fontId="11" fillId="0" borderId="27" xfId="6" applyNumberFormat="1" applyFont="1" applyBorder="1" applyAlignment="1" applyProtection="1">
      <alignment horizontal="center" vertical="center" wrapText="1"/>
      <protection hidden="1"/>
    </xf>
    <xf numFmtId="4" fontId="11" fillId="0" borderId="13" xfId="6" applyNumberFormat="1" applyFont="1" applyBorder="1" applyAlignment="1" applyProtection="1">
      <alignment horizontal="center" vertical="center" wrapText="1"/>
      <protection hidden="1"/>
    </xf>
    <xf numFmtId="4" fontId="11" fillId="0" borderId="28" xfId="6" applyNumberFormat="1" applyFont="1" applyBorder="1" applyAlignment="1" applyProtection="1">
      <alignment horizontal="center" vertical="center" wrapText="1"/>
      <protection hidden="1"/>
    </xf>
    <xf numFmtId="4" fontId="11" fillId="0" borderId="16" xfId="6" applyNumberFormat="1" applyFont="1" applyBorder="1" applyAlignment="1" applyProtection="1">
      <alignment horizontal="center" vertical="center" wrapText="1"/>
      <protection hidden="1"/>
    </xf>
    <xf numFmtId="0" fontId="24" fillId="0" borderId="0" xfId="0" applyFont="1" applyBorder="1" applyAlignment="1" applyProtection="1">
      <alignment horizontal="center" vertical="center"/>
      <protection hidden="1"/>
    </xf>
    <xf numFmtId="0" fontId="19" fillId="3" borderId="4" xfId="11" applyFont="1" applyFill="1" applyBorder="1" applyAlignment="1" applyProtection="1">
      <alignment horizontal="center" vertical="center"/>
      <protection hidden="1"/>
    </xf>
    <xf numFmtId="0" fontId="18" fillId="0" borderId="0" xfId="11" applyFont="1" applyBorder="1" applyAlignment="1" applyProtection="1">
      <alignment horizontal="justify" vertical="center"/>
      <protection hidden="1"/>
    </xf>
    <xf numFmtId="0" fontId="18" fillId="0" borderId="3" xfId="11" applyFont="1" applyBorder="1" applyAlignment="1" applyProtection="1">
      <alignment horizontal="justify" vertical="center" wrapText="1"/>
      <protection hidden="1"/>
    </xf>
    <xf numFmtId="0" fontId="18" fillId="0" borderId="0" xfId="11" applyFont="1" applyBorder="1" applyAlignment="1" applyProtection="1">
      <alignment horizontal="justify" vertical="center" wrapText="1"/>
      <protection hidden="1"/>
    </xf>
    <xf numFmtId="0" fontId="18" fillId="0" borderId="4" xfId="11" applyFont="1" applyBorder="1" applyAlignment="1" applyProtection="1">
      <alignment horizontal="justify" vertical="center" wrapText="1"/>
      <protection hidden="1"/>
    </xf>
    <xf numFmtId="0" fontId="8" fillId="2" borderId="8" xfId="0" applyFont="1" applyFill="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cellXfs>
  <cellStyles count="17">
    <cellStyle name="Moeda 2" xfId="1"/>
    <cellStyle name="Moeda 3" xfId="2"/>
    <cellStyle name="Normal" xfId="0" builtinId="0"/>
    <cellStyle name="Normal 2" xfId="3"/>
    <cellStyle name="Normal 2 2" xfId="4"/>
    <cellStyle name="Normal 3" xfId="5"/>
    <cellStyle name="Normal 3 2" xfId="11"/>
    <cellStyle name="Normal 4" xfId="15"/>
    <cellStyle name="Normal 5 2" xfId="6"/>
    <cellStyle name="Porcentagem" xfId="10" builtinId="5"/>
    <cellStyle name="Porcentagem 2" xfId="12"/>
    <cellStyle name="Porcentagem 3" xfId="16"/>
    <cellStyle name="TableStyleLight1" xfId="13"/>
    <cellStyle name="Vírgula" xfId="14" builtinId="3"/>
    <cellStyle name="Vírgula 2" xfId="7"/>
    <cellStyle name="Vírgula 3" xfId="8"/>
    <cellStyle name="Vírgula 4" xfId="9"/>
  </cellStyles>
  <dxfs count="93">
    <dxf>
      <fill>
        <patternFill>
          <bgColor theme="0" tint="-0.149967955565050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530"/>
  <sheetViews>
    <sheetView showGridLines="0" tabSelected="1" showRuler="0" zoomScaleNormal="100" zoomScaleSheetLayoutView="90" zoomScalePageLayoutView="90" workbookViewId="0">
      <selection activeCell="E5" sqref="E5:F5"/>
    </sheetView>
  </sheetViews>
  <sheetFormatPr defaultColWidth="11.42578125" defaultRowHeight="15" x14ac:dyDescent="0.2"/>
  <cols>
    <col min="1" max="1" width="12" style="13" customWidth="1"/>
    <col min="2" max="2" width="79.5703125" style="14" customWidth="1"/>
    <col min="3" max="3" width="9.5703125" style="15" customWidth="1"/>
    <col min="4" max="4" width="5.5703125" style="16" customWidth="1"/>
    <col min="5" max="7" width="11.5703125" style="17" customWidth="1"/>
    <col min="8" max="222" width="11.42578125" style="6" customWidth="1"/>
    <col min="223" max="223" width="56.28515625" style="6" customWidth="1"/>
    <col min="224" max="16384" width="11.42578125" style="6"/>
  </cols>
  <sheetData>
    <row r="1" spans="1:231" x14ac:dyDescent="0.2">
      <c r="E1" s="227" t="s">
        <v>895</v>
      </c>
      <c r="F1" s="227"/>
      <c r="G1" s="227"/>
    </row>
    <row r="2" spans="1:231" ht="15" customHeight="1" x14ac:dyDescent="0.2">
      <c r="A2" s="231" t="s">
        <v>20</v>
      </c>
      <c r="B2" s="231"/>
      <c r="C2" s="231"/>
      <c r="D2" s="231"/>
      <c r="E2" s="231"/>
      <c r="F2" s="231"/>
      <c r="G2" s="231"/>
    </row>
    <row r="3" spans="1:231" ht="15" customHeight="1" x14ac:dyDescent="0.2">
      <c r="A3" s="231"/>
      <c r="B3" s="231"/>
      <c r="C3" s="231"/>
      <c r="D3" s="231"/>
      <c r="E3" s="231"/>
      <c r="F3" s="231"/>
      <c r="G3" s="231"/>
    </row>
    <row r="4" spans="1:231" ht="15" customHeight="1" x14ac:dyDescent="0.2">
      <c r="A4" s="233" t="s">
        <v>892</v>
      </c>
      <c r="B4" s="233"/>
      <c r="C4" s="233"/>
      <c r="D4" s="233"/>
      <c r="E4" s="236" t="s">
        <v>19</v>
      </c>
      <c r="F4" s="236"/>
      <c r="G4" s="55">
        <v>0.25</v>
      </c>
    </row>
    <row r="5" spans="1:231" ht="15" customHeight="1" x14ac:dyDescent="0.2">
      <c r="A5" s="234" t="s">
        <v>665</v>
      </c>
      <c r="B5" s="234"/>
      <c r="C5" s="234"/>
      <c r="D5" s="234"/>
      <c r="E5" s="237" t="s">
        <v>664</v>
      </c>
      <c r="F5" s="237"/>
      <c r="G5" s="55">
        <v>1.111</v>
      </c>
    </row>
    <row r="6" spans="1:231" x14ac:dyDescent="0.2">
      <c r="A6" s="234" t="s">
        <v>666</v>
      </c>
      <c r="B6" s="234"/>
      <c r="C6" s="234"/>
      <c r="D6" s="234"/>
      <c r="E6" s="236" t="s">
        <v>8</v>
      </c>
      <c r="F6" s="236"/>
      <c r="G6" s="224"/>
    </row>
    <row r="7" spans="1:231" ht="15.75" thickBot="1" x14ac:dyDescent="0.25">
      <c r="A7" s="235"/>
      <c r="B7" s="235"/>
      <c r="C7" s="235"/>
      <c r="D7" s="235"/>
      <c r="E7" s="56"/>
      <c r="F7" s="56"/>
      <c r="G7" s="75"/>
    </row>
    <row r="8" spans="1:231" s="8" customFormat="1" ht="15.75" thickBot="1" x14ac:dyDescent="0.25">
      <c r="A8" s="238" t="s">
        <v>22</v>
      </c>
      <c r="B8" s="238"/>
      <c r="C8" s="238"/>
      <c r="D8" s="238"/>
      <c r="E8" s="238"/>
      <c r="F8" s="238"/>
      <c r="G8" s="238"/>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row>
    <row r="9" spans="1:231" s="11" customFormat="1" ht="22.5" customHeight="1" x14ac:dyDescent="0.2">
      <c r="A9" s="57" t="s">
        <v>6</v>
      </c>
      <c r="B9" s="219"/>
      <c r="C9" s="57" t="s">
        <v>7</v>
      </c>
      <c r="D9" s="229"/>
      <c r="E9" s="229"/>
      <c r="F9" s="57" t="s">
        <v>16</v>
      </c>
      <c r="G9" s="219"/>
      <c r="H9" s="9"/>
      <c r="I9" s="9"/>
      <c r="J9" s="10"/>
      <c r="K9" s="9"/>
      <c r="L9" s="9"/>
      <c r="M9" s="9"/>
      <c r="N9" s="9"/>
      <c r="O9" s="9"/>
      <c r="P9" s="9"/>
      <c r="Q9" s="9"/>
      <c r="R9" s="10"/>
      <c r="S9" s="9"/>
      <c r="T9" s="9"/>
      <c r="U9" s="9"/>
      <c r="V9" s="9"/>
      <c r="W9" s="9"/>
      <c r="X9" s="9"/>
      <c r="Y9" s="9"/>
      <c r="Z9" s="10"/>
      <c r="AA9" s="9"/>
      <c r="AB9" s="9"/>
      <c r="AC9" s="9"/>
      <c r="AD9" s="9"/>
      <c r="AE9" s="9"/>
      <c r="AF9" s="9"/>
      <c r="AG9" s="9"/>
      <c r="AH9" s="10"/>
      <c r="AI9" s="9"/>
      <c r="AJ9" s="9"/>
      <c r="AK9" s="9"/>
      <c r="AL9" s="9"/>
      <c r="AM9" s="9"/>
      <c r="AN9" s="9"/>
      <c r="AO9" s="9"/>
      <c r="AP9" s="10"/>
      <c r="AQ9" s="9"/>
      <c r="AR9" s="9"/>
      <c r="AS9" s="9"/>
      <c r="AT9" s="9"/>
      <c r="AU9" s="9"/>
      <c r="AV9" s="9"/>
      <c r="AW9" s="9"/>
      <c r="AX9" s="10"/>
      <c r="AY9" s="9"/>
      <c r="AZ9" s="9"/>
      <c r="BA9" s="9"/>
      <c r="BB9" s="9"/>
      <c r="BC9" s="9"/>
      <c r="BD9" s="9"/>
      <c r="BE9" s="9"/>
      <c r="BF9" s="10"/>
      <c r="BG9" s="9"/>
      <c r="BH9" s="9"/>
      <c r="BI9" s="9"/>
      <c r="BJ9" s="9"/>
      <c r="BK9" s="9"/>
      <c r="BL9" s="9"/>
      <c r="BM9" s="9"/>
      <c r="BN9" s="10"/>
      <c r="BO9" s="9"/>
      <c r="BP9" s="9"/>
      <c r="BQ9" s="9"/>
      <c r="BR9" s="9"/>
      <c r="BS9" s="9"/>
      <c r="BT9" s="9"/>
      <c r="BU9" s="9"/>
      <c r="BV9" s="10"/>
      <c r="BW9" s="9"/>
      <c r="BX9" s="9"/>
      <c r="BY9" s="9"/>
      <c r="BZ9" s="9"/>
      <c r="CA9" s="9"/>
      <c r="CB9" s="9"/>
      <c r="CC9" s="9"/>
      <c r="CD9" s="10"/>
      <c r="CE9" s="9"/>
      <c r="CF9" s="9"/>
      <c r="CG9" s="9"/>
      <c r="CH9" s="9"/>
      <c r="CI9" s="9"/>
      <c r="CJ9" s="9"/>
      <c r="CK9" s="9"/>
      <c r="CL9" s="10"/>
      <c r="CM9" s="9"/>
      <c r="CN9" s="9"/>
      <c r="CO9" s="9"/>
      <c r="CP9" s="9"/>
      <c r="CQ9" s="9"/>
      <c r="CR9" s="9"/>
      <c r="CS9" s="9"/>
      <c r="CT9" s="10"/>
      <c r="CU9" s="9"/>
      <c r="CV9" s="9"/>
      <c r="CW9" s="9"/>
      <c r="CX9" s="9"/>
      <c r="CY9" s="9"/>
      <c r="CZ9" s="9"/>
      <c r="DA9" s="9"/>
      <c r="DB9" s="10"/>
      <c r="DC9" s="9"/>
      <c r="DD9" s="9"/>
      <c r="DE9" s="9"/>
      <c r="DF9" s="9"/>
      <c r="DG9" s="9"/>
      <c r="DH9" s="9"/>
      <c r="DI9" s="9"/>
      <c r="DJ9" s="10"/>
      <c r="DK9" s="9"/>
      <c r="DL9" s="9"/>
      <c r="DM9" s="9"/>
      <c r="DN9" s="9"/>
      <c r="DO9" s="9"/>
      <c r="DP9" s="9"/>
      <c r="DQ9" s="9"/>
      <c r="DR9" s="10"/>
      <c r="DS9" s="9"/>
      <c r="DT9" s="9"/>
      <c r="DU9" s="9"/>
      <c r="DV9" s="9"/>
      <c r="DW9" s="9"/>
      <c r="DX9" s="9"/>
      <c r="DY9" s="9"/>
      <c r="DZ9" s="10"/>
      <c r="EA9" s="9"/>
      <c r="EB9" s="9"/>
      <c r="EC9" s="9"/>
      <c r="ED9" s="9"/>
      <c r="EE9" s="9"/>
      <c r="EF9" s="9"/>
      <c r="EG9" s="9"/>
      <c r="EH9" s="10"/>
      <c r="EI9" s="9"/>
      <c r="EJ9" s="9"/>
      <c r="EK9" s="9"/>
      <c r="EL9" s="9"/>
      <c r="EM9" s="9"/>
      <c r="EN9" s="9"/>
      <c r="EO9" s="9"/>
      <c r="EP9" s="10"/>
      <c r="EQ9" s="9"/>
      <c r="ER9" s="9"/>
      <c r="ES9" s="9"/>
      <c r="ET9" s="9"/>
      <c r="EU9" s="9"/>
      <c r="EV9" s="9"/>
      <c r="EW9" s="9"/>
      <c r="EX9" s="10"/>
      <c r="EY9" s="9"/>
      <c r="EZ9" s="9"/>
      <c r="FA9" s="9"/>
      <c r="FB9" s="9"/>
      <c r="FC9" s="9"/>
      <c r="FD9" s="9"/>
      <c r="FE9" s="9"/>
      <c r="FF9" s="10"/>
      <c r="FG9" s="9"/>
      <c r="FH9" s="9"/>
      <c r="FI9" s="9"/>
      <c r="FJ9" s="9"/>
      <c r="FK9" s="9"/>
      <c r="FL9" s="9"/>
      <c r="FM9" s="9"/>
      <c r="FN9" s="10"/>
      <c r="FO9" s="9"/>
      <c r="FP9" s="9"/>
      <c r="FQ9" s="9"/>
      <c r="FR9" s="9"/>
      <c r="FS9" s="9"/>
      <c r="FT9" s="9"/>
      <c r="FU9" s="9"/>
      <c r="FV9" s="10"/>
      <c r="FW9" s="9"/>
      <c r="FX9" s="9"/>
      <c r="FY9" s="9"/>
      <c r="FZ9" s="9"/>
      <c r="GA9" s="9"/>
      <c r="GB9" s="9"/>
      <c r="GC9" s="9"/>
      <c r="GD9" s="10"/>
      <c r="GE9" s="9"/>
      <c r="GF9" s="9"/>
      <c r="GG9" s="9"/>
      <c r="GH9" s="9"/>
      <c r="GI9" s="9"/>
      <c r="GJ9" s="9"/>
      <c r="GK9" s="9"/>
      <c r="GL9" s="10"/>
      <c r="GM9" s="9"/>
      <c r="GN9" s="9"/>
      <c r="GO9" s="9"/>
      <c r="GP9" s="9"/>
      <c r="GQ9" s="9"/>
      <c r="GR9" s="9"/>
      <c r="GS9" s="9"/>
      <c r="GT9" s="10"/>
      <c r="GU9" s="9"/>
      <c r="GV9" s="9"/>
      <c r="GW9" s="9"/>
      <c r="GX9" s="9"/>
      <c r="GY9" s="9"/>
      <c r="GZ9" s="9"/>
      <c r="HA9" s="9"/>
      <c r="HB9" s="10"/>
      <c r="HC9" s="9"/>
      <c r="HD9" s="9"/>
      <c r="HE9" s="9"/>
      <c r="HF9" s="9"/>
      <c r="HG9" s="9"/>
      <c r="HH9" s="9"/>
      <c r="HI9" s="9"/>
      <c r="HJ9" s="10"/>
      <c r="HK9" s="9"/>
      <c r="HL9" s="9"/>
      <c r="HM9" s="9"/>
      <c r="HN9" s="9"/>
      <c r="HO9" s="9"/>
      <c r="HP9" s="9"/>
      <c r="HQ9" s="9"/>
      <c r="HR9" s="10"/>
      <c r="HS9" s="9"/>
      <c r="HT9" s="9"/>
      <c r="HU9" s="9"/>
      <c r="HV9" s="9"/>
      <c r="HW9" s="9"/>
    </row>
    <row r="10" spans="1:231" s="11" customFormat="1" ht="13.5" thickBot="1" x14ac:dyDescent="0.25">
      <c r="A10" s="58" t="s">
        <v>21</v>
      </c>
      <c r="B10" s="221"/>
      <c r="C10" s="58" t="s">
        <v>4</v>
      </c>
      <c r="D10" s="243"/>
      <c r="E10" s="243"/>
      <c r="F10" s="243"/>
      <c r="G10" s="243"/>
      <c r="H10" s="9"/>
      <c r="I10" s="9"/>
      <c r="J10" s="10"/>
      <c r="K10" s="10"/>
      <c r="L10" s="9"/>
      <c r="M10" s="9"/>
      <c r="N10" s="10"/>
      <c r="O10" s="10"/>
      <c r="P10" s="9"/>
      <c r="Q10" s="9"/>
      <c r="R10" s="10"/>
      <c r="S10" s="10"/>
      <c r="T10" s="9"/>
      <c r="U10" s="9"/>
      <c r="V10" s="10"/>
      <c r="W10" s="10"/>
      <c r="X10" s="9"/>
      <c r="Y10" s="9"/>
      <c r="Z10" s="10"/>
      <c r="AA10" s="10"/>
      <c r="AB10" s="9"/>
      <c r="AC10" s="9"/>
      <c r="AD10" s="10"/>
      <c r="AE10" s="10"/>
      <c r="AF10" s="9"/>
      <c r="AG10" s="9"/>
      <c r="AH10" s="10"/>
      <c r="AI10" s="10"/>
      <c r="AJ10" s="9"/>
      <c r="AK10" s="9"/>
      <c r="AL10" s="10"/>
      <c r="AM10" s="10"/>
      <c r="AN10" s="9"/>
      <c r="AO10" s="9"/>
      <c r="AP10" s="10"/>
      <c r="AQ10" s="10"/>
      <c r="AR10" s="9"/>
      <c r="AS10" s="9"/>
      <c r="AT10" s="10"/>
      <c r="AU10" s="10"/>
      <c r="AV10" s="9"/>
      <c r="AW10" s="9"/>
      <c r="AX10" s="10"/>
      <c r="AY10" s="10"/>
      <c r="AZ10" s="9"/>
      <c r="BA10" s="9"/>
      <c r="BB10" s="10"/>
      <c r="BC10" s="10"/>
      <c r="BD10" s="9"/>
      <c r="BE10" s="9"/>
      <c r="BF10" s="10"/>
      <c r="BG10" s="10"/>
      <c r="BH10" s="9"/>
      <c r="BI10" s="9"/>
      <c r="BJ10" s="10"/>
      <c r="BK10" s="10"/>
      <c r="BL10" s="9"/>
      <c r="BM10" s="9"/>
      <c r="BN10" s="10"/>
      <c r="BO10" s="10"/>
      <c r="BP10" s="9"/>
      <c r="BQ10" s="9"/>
      <c r="BR10" s="10"/>
      <c r="BS10" s="10"/>
      <c r="BT10" s="9"/>
      <c r="BU10" s="9"/>
      <c r="BV10" s="10"/>
      <c r="BW10" s="10"/>
      <c r="BX10" s="9"/>
      <c r="BY10" s="9"/>
      <c r="BZ10" s="10"/>
      <c r="CA10" s="10"/>
      <c r="CB10" s="9"/>
      <c r="CC10" s="9"/>
      <c r="CD10" s="10"/>
      <c r="CE10" s="10"/>
      <c r="CF10" s="9"/>
      <c r="CG10" s="9"/>
      <c r="CH10" s="10"/>
      <c r="CI10" s="10"/>
      <c r="CJ10" s="9"/>
      <c r="CK10" s="9"/>
      <c r="CL10" s="10"/>
      <c r="CM10" s="10"/>
      <c r="CN10" s="9"/>
      <c r="CO10" s="9"/>
      <c r="CP10" s="10"/>
      <c r="CQ10" s="10"/>
      <c r="CR10" s="9"/>
      <c r="CS10" s="9"/>
      <c r="CT10" s="10"/>
      <c r="CU10" s="10"/>
      <c r="CV10" s="9"/>
      <c r="CW10" s="9"/>
      <c r="CX10" s="10"/>
      <c r="CY10" s="10"/>
      <c r="CZ10" s="9"/>
      <c r="DA10" s="9"/>
      <c r="DB10" s="10"/>
      <c r="DC10" s="10"/>
      <c r="DD10" s="9"/>
      <c r="DE10" s="9"/>
      <c r="DF10" s="10"/>
      <c r="DG10" s="10"/>
      <c r="DH10" s="9"/>
      <c r="DI10" s="9"/>
      <c r="DJ10" s="10"/>
      <c r="DK10" s="10"/>
      <c r="DL10" s="9"/>
      <c r="DM10" s="9"/>
      <c r="DN10" s="10"/>
      <c r="DO10" s="10"/>
      <c r="DP10" s="9"/>
      <c r="DQ10" s="9"/>
      <c r="DR10" s="10"/>
      <c r="DS10" s="10"/>
      <c r="DT10" s="9"/>
      <c r="DU10" s="9"/>
      <c r="DV10" s="10"/>
      <c r="DW10" s="10"/>
      <c r="DX10" s="9"/>
      <c r="DY10" s="9"/>
      <c r="DZ10" s="10"/>
      <c r="EA10" s="10"/>
      <c r="EB10" s="9"/>
      <c r="EC10" s="9"/>
      <c r="ED10" s="10"/>
      <c r="EE10" s="10"/>
      <c r="EF10" s="9"/>
      <c r="EG10" s="9"/>
      <c r="EH10" s="10"/>
      <c r="EI10" s="10"/>
      <c r="EJ10" s="9"/>
      <c r="EK10" s="9"/>
      <c r="EL10" s="10"/>
      <c r="EM10" s="10"/>
      <c r="EN10" s="9"/>
      <c r="EO10" s="9"/>
      <c r="EP10" s="10"/>
      <c r="EQ10" s="10"/>
      <c r="ER10" s="9"/>
      <c r="ES10" s="9"/>
      <c r="ET10" s="10"/>
      <c r="EU10" s="10"/>
      <c r="EV10" s="9"/>
      <c r="EW10" s="9"/>
      <c r="EX10" s="10"/>
      <c r="EY10" s="10"/>
      <c r="EZ10" s="9"/>
      <c r="FA10" s="9"/>
      <c r="FB10" s="10"/>
      <c r="FC10" s="10"/>
      <c r="FD10" s="9"/>
      <c r="FE10" s="9"/>
      <c r="FF10" s="10"/>
      <c r="FG10" s="10"/>
      <c r="FH10" s="9"/>
      <c r="FI10" s="9"/>
      <c r="FJ10" s="10"/>
      <c r="FK10" s="10"/>
      <c r="FL10" s="9"/>
      <c r="FM10" s="9"/>
      <c r="FN10" s="10"/>
      <c r="FO10" s="10"/>
      <c r="FP10" s="9"/>
      <c r="FQ10" s="9"/>
      <c r="FR10" s="10"/>
      <c r="FS10" s="10"/>
      <c r="FT10" s="9"/>
      <c r="FU10" s="9"/>
      <c r="FV10" s="10"/>
      <c r="FW10" s="10"/>
      <c r="FX10" s="9"/>
      <c r="FY10" s="9"/>
      <c r="FZ10" s="10"/>
      <c r="GA10" s="10"/>
      <c r="GB10" s="9"/>
      <c r="GC10" s="9"/>
      <c r="GD10" s="10"/>
      <c r="GE10" s="10"/>
      <c r="GF10" s="9"/>
      <c r="GG10" s="9"/>
      <c r="GH10" s="10"/>
      <c r="GI10" s="10"/>
      <c r="GJ10" s="9"/>
      <c r="GK10" s="9"/>
      <c r="GL10" s="10"/>
      <c r="GM10" s="10"/>
      <c r="GN10" s="9"/>
      <c r="GO10" s="9"/>
      <c r="GP10" s="10"/>
      <c r="GQ10" s="10"/>
      <c r="GR10" s="9"/>
      <c r="GS10" s="9"/>
      <c r="GT10" s="10"/>
      <c r="GU10" s="10"/>
      <c r="GV10" s="9"/>
      <c r="GW10" s="9"/>
      <c r="GX10" s="10"/>
      <c r="GY10" s="10"/>
      <c r="GZ10" s="9"/>
      <c r="HA10" s="9"/>
      <c r="HB10" s="10"/>
      <c r="HC10" s="10"/>
      <c r="HD10" s="9"/>
      <c r="HE10" s="9"/>
      <c r="HF10" s="10"/>
      <c r="HG10" s="10"/>
      <c r="HH10" s="9"/>
      <c r="HI10" s="9"/>
      <c r="HJ10" s="10"/>
      <c r="HK10" s="10"/>
      <c r="HL10" s="9"/>
      <c r="HM10" s="9"/>
      <c r="HN10" s="10"/>
      <c r="HO10" s="10"/>
      <c r="HP10" s="9"/>
      <c r="HQ10" s="9"/>
      <c r="HR10" s="10"/>
      <c r="HS10" s="10"/>
      <c r="HT10" s="9"/>
      <c r="HU10" s="9"/>
      <c r="HV10" s="10"/>
      <c r="HW10" s="10"/>
    </row>
    <row r="11" spans="1:231" s="8" customFormat="1" ht="15.75" customHeight="1" thickBot="1" x14ac:dyDescent="0.25">
      <c r="A11" s="238" t="s">
        <v>23</v>
      </c>
      <c r="B11" s="238"/>
      <c r="C11" s="238"/>
      <c r="D11" s="238"/>
      <c r="E11" s="238"/>
      <c r="F11" s="238"/>
      <c r="G11" s="238"/>
      <c r="H11" s="7"/>
      <c r="I11" s="7"/>
      <c r="J11" s="12"/>
      <c r="K11" s="12"/>
      <c r="L11" s="7"/>
      <c r="M11" s="7"/>
      <c r="N11" s="12"/>
      <c r="O11" s="12"/>
      <c r="P11" s="7"/>
      <c r="Q11" s="7"/>
      <c r="R11" s="12"/>
      <c r="S11" s="12"/>
      <c r="T11" s="7"/>
      <c r="U11" s="7"/>
      <c r="V11" s="12"/>
      <c r="W11" s="12"/>
      <c r="X11" s="7"/>
      <c r="Y11" s="7"/>
      <c r="Z11" s="12"/>
      <c r="AA11" s="12"/>
      <c r="AB11" s="7"/>
      <c r="AC11" s="7"/>
      <c r="AD11" s="12"/>
      <c r="AE11" s="12"/>
      <c r="AF11" s="7"/>
      <c r="AG11" s="7"/>
      <c r="AH11" s="12"/>
      <c r="AI11" s="12"/>
      <c r="AJ11" s="7"/>
      <c r="AK11" s="7"/>
      <c r="AL11" s="12"/>
      <c r="AM11" s="12"/>
      <c r="AN11" s="7"/>
      <c r="AO11" s="7"/>
      <c r="AP11" s="12"/>
      <c r="AQ11" s="12"/>
      <c r="AR11" s="7"/>
      <c r="AS11" s="7"/>
      <c r="AT11" s="12"/>
      <c r="AU11" s="12"/>
      <c r="AV11" s="7"/>
      <c r="AW11" s="7"/>
      <c r="AX11" s="12"/>
      <c r="AY11" s="12"/>
      <c r="AZ11" s="7"/>
      <c r="BA11" s="7"/>
      <c r="BB11" s="12"/>
      <c r="BC11" s="12"/>
      <c r="BD11" s="7"/>
      <c r="BE11" s="7"/>
      <c r="BF11" s="12"/>
      <c r="BG11" s="12"/>
      <c r="BH11" s="7"/>
      <c r="BI11" s="7"/>
      <c r="BJ11" s="12"/>
      <c r="BK11" s="12"/>
      <c r="BL11" s="7"/>
      <c r="BM11" s="7"/>
      <c r="BN11" s="12"/>
      <c r="BO11" s="12"/>
      <c r="BP11" s="7"/>
      <c r="BQ11" s="7"/>
      <c r="BR11" s="12"/>
      <c r="BS11" s="12"/>
      <c r="BT11" s="7"/>
      <c r="BU11" s="7"/>
      <c r="BV11" s="12"/>
      <c r="BW11" s="12"/>
      <c r="BX11" s="7"/>
      <c r="BY11" s="7"/>
      <c r="BZ11" s="12"/>
      <c r="CA11" s="12"/>
      <c r="CB11" s="7"/>
      <c r="CC11" s="7"/>
      <c r="CD11" s="12"/>
      <c r="CE11" s="12"/>
      <c r="CF11" s="7"/>
      <c r="CG11" s="7"/>
      <c r="CH11" s="12"/>
      <c r="CI11" s="12"/>
      <c r="CJ11" s="7"/>
      <c r="CK11" s="7"/>
      <c r="CL11" s="12"/>
      <c r="CM11" s="12"/>
      <c r="CN11" s="7"/>
      <c r="CO11" s="7"/>
      <c r="CP11" s="12"/>
      <c r="CQ11" s="12"/>
      <c r="CR11" s="7"/>
      <c r="CS11" s="7"/>
      <c r="CT11" s="12"/>
      <c r="CU11" s="12"/>
      <c r="CV11" s="7"/>
      <c r="CW11" s="7"/>
      <c r="CX11" s="12"/>
      <c r="CY11" s="12"/>
      <c r="CZ11" s="7"/>
      <c r="DA11" s="7"/>
      <c r="DB11" s="12"/>
      <c r="DC11" s="12"/>
      <c r="DD11" s="7"/>
      <c r="DE11" s="7"/>
      <c r="DF11" s="12"/>
      <c r="DG11" s="12"/>
      <c r="DH11" s="7"/>
      <c r="DI11" s="7"/>
      <c r="DJ11" s="12"/>
      <c r="DK11" s="12"/>
      <c r="DL11" s="7"/>
      <c r="DM11" s="7"/>
      <c r="DN11" s="12"/>
      <c r="DO11" s="12"/>
      <c r="DP11" s="7"/>
      <c r="DQ11" s="7"/>
      <c r="DR11" s="12"/>
      <c r="DS11" s="12"/>
      <c r="DT11" s="7"/>
      <c r="DU11" s="7"/>
      <c r="DV11" s="12"/>
      <c r="DW11" s="12"/>
      <c r="DX11" s="7"/>
      <c r="DY11" s="7"/>
      <c r="DZ11" s="12"/>
      <c r="EA11" s="12"/>
      <c r="EB11" s="7"/>
      <c r="EC11" s="7"/>
      <c r="ED11" s="12"/>
      <c r="EE11" s="12"/>
      <c r="EF11" s="7"/>
      <c r="EG11" s="7"/>
      <c r="EH11" s="12"/>
      <c r="EI11" s="12"/>
      <c r="EJ11" s="7"/>
      <c r="EK11" s="7"/>
      <c r="EL11" s="12"/>
      <c r="EM11" s="12"/>
      <c r="EN11" s="7"/>
      <c r="EO11" s="7"/>
      <c r="EP11" s="12"/>
      <c r="EQ11" s="12"/>
      <c r="ER11" s="7"/>
      <c r="ES11" s="7"/>
      <c r="ET11" s="12"/>
      <c r="EU11" s="12"/>
      <c r="EV11" s="7"/>
      <c r="EW11" s="7"/>
      <c r="EX11" s="12"/>
      <c r="EY11" s="12"/>
      <c r="EZ11" s="7"/>
      <c r="FA11" s="7"/>
      <c r="FB11" s="12"/>
      <c r="FC11" s="12"/>
      <c r="FD11" s="7"/>
      <c r="FE11" s="7"/>
      <c r="FF11" s="12"/>
      <c r="FG11" s="12"/>
      <c r="FH11" s="7"/>
      <c r="FI11" s="7"/>
      <c r="FJ11" s="12"/>
      <c r="FK11" s="12"/>
      <c r="FL11" s="7"/>
      <c r="FM11" s="7"/>
      <c r="FN11" s="12"/>
      <c r="FO11" s="12"/>
      <c r="FP11" s="7"/>
      <c r="FQ11" s="7"/>
      <c r="FR11" s="12"/>
      <c r="FS11" s="12"/>
      <c r="FT11" s="7"/>
      <c r="FU11" s="7"/>
      <c r="FV11" s="12"/>
      <c r="FW11" s="12"/>
      <c r="FX11" s="7"/>
      <c r="FY11" s="7"/>
      <c r="FZ11" s="12"/>
      <c r="GA11" s="12"/>
      <c r="GB11" s="7"/>
      <c r="GC11" s="7"/>
      <c r="GD11" s="12"/>
      <c r="GE11" s="12"/>
      <c r="GF11" s="7"/>
      <c r="GG11" s="7"/>
      <c r="GH11" s="12"/>
      <c r="GI11" s="12"/>
      <c r="GJ11" s="7"/>
      <c r="GK11" s="7"/>
      <c r="GL11" s="12"/>
      <c r="GM11" s="12"/>
      <c r="GN11" s="7"/>
      <c r="GO11" s="7"/>
      <c r="GP11" s="12"/>
      <c r="GQ11" s="12"/>
      <c r="GR11" s="7"/>
      <c r="GS11" s="7"/>
      <c r="GT11" s="12"/>
      <c r="GU11" s="12"/>
      <c r="GV11" s="7"/>
      <c r="GW11" s="7"/>
      <c r="GX11" s="12"/>
      <c r="GY11" s="12"/>
      <c r="GZ11" s="7"/>
      <c r="HA11" s="7"/>
      <c r="HB11" s="12"/>
      <c r="HC11" s="12"/>
      <c r="HD11" s="7"/>
      <c r="HE11" s="7"/>
      <c r="HF11" s="12"/>
      <c r="HG11" s="12"/>
      <c r="HH11" s="7"/>
      <c r="HI11" s="7"/>
      <c r="HJ11" s="12"/>
      <c r="HK11" s="12"/>
      <c r="HL11" s="7"/>
      <c r="HM11" s="7"/>
      <c r="HN11" s="12"/>
      <c r="HO11" s="12"/>
      <c r="HP11" s="7"/>
      <c r="HQ11" s="7"/>
      <c r="HR11" s="12"/>
      <c r="HS11" s="12"/>
      <c r="HT11" s="7"/>
      <c r="HU11" s="7"/>
      <c r="HV11" s="12"/>
      <c r="HW11" s="12"/>
    </row>
    <row r="12" spans="1:231" s="8" customFormat="1" ht="15" customHeight="1" x14ac:dyDescent="0.2">
      <c r="A12" s="241" t="s">
        <v>9</v>
      </c>
      <c r="B12" s="241" t="s">
        <v>0</v>
      </c>
      <c r="C12" s="239" t="s">
        <v>1</v>
      </c>
      <c r="D12" s="241" t="s">
        <v>2</v>
      </c>
      <c r="E12" s="232" t="s">
        <v>55</v>
      </c>
      <c r="F12" s="232"/>
      <c r="G12" s="244" t="s">
        <v>46</v>
      </c>
    </row>
    <row r="13" spans="1:231" s="8" customFormat="1" ht="15.75" thickBot="1" x14ac:dyDescent="0.25">
      <c r="A13" s="242"/>
      <c r="B13" s="242"/>
      <c r="C13" s="240"/>
      <c r="D13" s="242"/>
      <c r="E13" s="218" t="s">
        <v>3</v>
      </c>
      <c r="F13" s="218" t="s">
        <v>5</v>
      </c>
      <c r="G13" s="245"/>
    </row>
    <row r="14" spans="1:231" s="8" customFormat="1" x14ac:dyDescent="0.2">
      <c r="A14" s="70" t="s">
        <v>473</v>
      </c>
      <c r="B14" s="71" t="s">
        <v>474</v>
      </c>
      <c r="C14" s="71"/>
      <c r="D14" s="71"/>
      <c r="E14" s="204"/>
      <c r="F14" s="204"/>
      <c r="G14" s="69"/>
    </row>
    <row r="15" spans="1:231" x14ac:dyDescent="0.2">
      <c r="A15" s="59" t="s">
        <v>10</v>
      </c>
      <c r="B15" s="60" t="s">
        <v>11</v>
      </c>
      <c r="C15" s="61"/>
      <c r="D15" s="61"/>
      <c r="E15" s="61"/>
      <c r="F15" s="61"/>
      <c r="G15" s="61"/>
    </row>
    <row r="16" spans="1:231" x14ac:dyDescent="0.2">
      <c r="A16" s="89">
        <v>1</v>
      </c>
      <c r="B16" s="90" t="s">
        <v>71</v>
      </c>
      <c r="C16" s="91"/>
      <c r="D16" s="205"/>
      <c r="E16" s="206"/>
      <c r="F16" s="206"/>
      <c r="G16" s="206"/>
    </row>
    <row r="17" spans="1:7" s="73" customFormat="1" x14ac:dyDescent="0.2">
      <c r="A17" s="79" t="s">
        <v>17</v>
      </c>
      <c r="B17" s="77" t="s">
        <v>320</v>
      </c>
      <c r="C17" s="100">
        <v>1</v>
      </c>
      <c r="D17" s="100" t="s">
        <v>475</v>
      </c>
      <c r="E17" s="108" t="s">
        <v>61</v>
      </c>
      <c r="F17" s="207"/>
      <c r="G17" s="190">
        <f>TRUNC((SUMPRODUCT(E17:F17)*C17),2)</f>
        <v>0</v>
      </c>
    </row>
    <row r="18" spans="1:7" s="73" customFormat="1" x14ac:dyDescent="0.2">
      <c r="A18" s="79" t="s">
        <v>18</v>
      </c>
      <c r="B18" s="77" t="s">
        <v>257</v>
      </c>
      <c r="C18" s="100">
        <v>4</v>
      </c>
      <c r="D18" s="100" t="s">
        <v>475</v>
      </c>
      <c r="E18" s="108" t="s">
        <v>61</v>
      </c>
      <c r="F18" s="207"/>
      <c r="G18" s="190">
        <f t="shared" ref="G18:G21" si="0">TRUNC((SUMPRODUCT(E18:F18)*C18),2)</f>
        <v>0</v>
      </c>
    </row>
    <row r="19" spans="1:7" s="73" customFormat="1" x14ac:dyDescent="0.2">
      <c r="A19" s="79" t="s">
        <v>64</v>
      </c>
      <c r="B19" s="77" t="s">
        <v>253</v>
      </c>
      <c r="C19" s="100">
        <v>1</v>
      </c>
      <c r="D19" s="100" t="s">
        <v>476</v>
      </c>
      <c r="E19" s="108" t="s">
        <v>61</v>
      </c>
      <c r="F19" s="207"/>
      <c r="G19" s="190">
        <f t="shared" si="0"/>
        <v>0</v>
      </c>
    </row>
    <row r="20" spans="1:7" s="73" customFormat="1" x14ac:dyDescent="0.2">
      <c r="A20" s="79" t="s">
        <v>69</v>
      </c>
      <c r="B20" s="77" t="s">
        <v>451</v>
      </c>
      <c r="C20" s="100">
        <v>1</v>
      </c>
      <c r="D20" s="100" t="s">
        <v>476</v>
      </c>
      <c r="E20" s="207"/>
      <c r="F20" s="207"/>
      <c r="G20" s="190">
        <f t="shared" si="0"/>
        <v>0</v>
      </c>
    </row>
    <row r="21" spans="1:7" s="73" customFormat="1" x14ac:dyDescent="0.2">
      <c r="A21" s="79" t="s">
        <v>70</v>
      </c>
      <c r="B21" s="77" t="s">
        <v>100</v>
      </c>
      <c r="C21" s="100">
        <v>1</v>
      </c>
      <c r="D21" s="100" t="s">
        <v>475</v>
      </c>
      <c r="E21" s="108" t="s">
        <v>61</v>
      </c>
      <c r="F21" s="207"/>
      <c r="G21" s="190">
        <f t="shared" si="0"/>
        <v>0</v>
      </c>
    </row>
    <row r="22" spans="1:7" x14ac:dyDescent="0.2">
      <c r="A22" s="89">
        <v>2</v>
      </c>
      <c r="B22" s="90" t="s">
        <v>260</v>
      </c>
      <c r="C22" s="91"/>
      <c r="D22" s="205"/>
      <c r="E22" s="206"/>
      <c r="F22" s="206"/>
      <c r="G22" s="206"/>
    </row>
    <row r="23" spans="1:7" s="73" customFormat="1" x14ac:dyDescent="0.2">
      <c r="A23" s="76" t="s">
        <v>59</v>
      </c>
      <c r="B23" s="77" t="s">
        <v>101</v>
      </c>
      <c r="C23" s="200">
        <v>48</v>
      </c>
      <c r="D23" s="100" t="s">
        <v>57</v>
      </c>
      <c r="E23" s="207"/>
      <c r="F23" s="207"/>
      <c r="G23" s="190">
        <f t="shared" ref="G23:G33" si="1">TRUNC((SUMPRODUCT(E23:F23)*C23),2)</f>
        <v>0</v>
      </c>
    </row>
    <row r="24" spans="1:7" s="73" customFormat="1" x14ac:dyDescent="0.2">
      <c r="A24" s="76" t="s">
        <v>60</v>
      </c>
      <c r="B24" s="77" t="s">
        <v>265</v>
      </c>
      <c r="C24" s="200">
        <v>32</v>
      </c>
      <c r="D24" s="100" t="s">
        <v>57</v>
      </c>
      <c r="E24" s="108" t="s">
        <v>61</v>
      </c>
      <c r="F24" s="207"/>
      <c r="G24" s="190">
        <f t="shared" si="1"/>
        <v>0</v>
      </c>
    </row>
    <row r="25" spans="1:7" s="73" customFormat="1" ht="25.5" x14ac:dyDescent="0.2">
      <c r="A25" s="76" t="s">
        <v>66</v>
      </c>
      <c r="B25" s="77" t="s">
        <v>478</v>
      </c>
      <c r="C25" s="200">
        <v>30</v>
      </c>
      <c r="D25" s="100" t="s">
        <v>58</v>
      </c>
      <c r="E25" s="108" t="s">
        <v>61</v>
      </c>
      <c r="F25" s="207"/>
      <c r="G25" s="190">
        <f t="shared" si="1"/>
        <v>0</v>
      </c>
    </row>
    <row r="26" spans="1:7" s="73" customFormat="1" x14ac:dyDescent="0.2">
      <c r="A26" s="76" t="s">
        <v>67</v>
      </c>
      <c r="B26" s="77" t="s">
        <v>259</v>
      </c>
      <c r="C26" s="100">
        <v>6</v>
      </c>
      <c r="D26" s="100" t="s">
        <v>57</v>
      </c>
      <c r="E26" s="207"/>
      <c r="F26" s="207"/>
      <c r="G26" s="190">
        <f t="shared" si="1"/>
        <v>0</v>
      </c>
    </row>
    <row r="27" spans="1:7" s="73" customFormat="1" ht="25.5" x14ac:dyDescent="0.2">
      <c r="A27" s="76" t="s">
        <v>68</v>
      </c>
      <c r="B27" s="77" t="s">
        <v>342</v>
      </c>
      <c r="C27" s="100">
        <v>22</v>
      </c>
      <c r="D27" s="100" t="s">
        <v>57</v>
      </c>
      <c r="E27" s="207"/>
      <c r="F27" s="207"/>
      <c r="G27" s="190">
        <f t="shared" si="1"/>
        <v>0</v>
      </c>
    </row>
    <row r="28" spans="1:7" x14ac:dyDescent="0.2">
      <c r="A28" s="89">
        <v>3</v>
      </c>
      <c r="B28" s="90" t="s">
        <v>261</v>
      </c>
      <c r="C28" s="91"/>
      <c r="D28" s="205"/>
      <c r="E28" s="206"/>
      <c r="F28" s="206"/>
      <c r="G28" s="206"/>
    </row>
    <row r="29" spans="1:7" s="73" customFormat="1" x14ac:dyDescent="0.2">
      <c r="A29" s="79" t="s">
        <v>63</v>
      </c>
      <c r="B29" s="77" t="s">
        <v>103</v>
      </c>
      <c r="C29" s="100">
        <v>4</v>
      </c>
      <c r="D29" s="100" t="s">
        <v>104</v>
      </c>
      <c r="E29" s="209"/>
      <c r="F29" s="209"/>
      <c r="G29" s="190">
        <f t="shared" si="1"/>
        <v>0</v>
      </c>
    </row>
    <row r="30" spans="1:7" s="73" customFormat="1" x14ac:dyDescent="0.2">
      <c r="A30" s="79" t="s">
        <v>124</v>
      </c>
      <c r="B30" s="77" t="s">
        <v>262</v>
      </c>
      <c r="C30" s="100">
        <v>75</v>
      </c>
      <c r="D30" s="100" t="s">
        <v>105</v>
      </c>
      <c r="E30" s="209"/>
      <c r="F30" s="209"/>
      <c r="G30" s="190">
        <f t="shared" si="1"/>
        <v>0</v>
      </c>
    </row>
    <row r="31" spans="1:7" s="73" customFormat="1" x14ac:dyDescent="0.2">
      <c r="A31" s="79" t="s">
        <v>125</v>
      </c>
      <c r="B31" s="77" t="s">
        <v>761</v>
      </c>
      <c r="C31" s="100">
        <v>5</v>
      </c>
      <c r="D31" s="100" t="s">
        <v>476</v>
      </c>
      <c r="E31" s="209"/>
      <c r="F31" s="209"/>
      <c r="G31" s="190">
        <f t="shared" si="1"/>
        <v>0</v>
      </c>
    </row>
    <row r="32" spans="1:7" s="73" customFormat="1" x14ac:dyDescent="0.2">
      <c r="A32" s="79" t="s">
        <v>126</v>
      </c>
      <c r="B32" s="77" t="s">
        <v>323</v>
      </c>
      <c r="C32" s="200">
        <v>8</v>
      </c>
      <c r="D32" s="100" t="s">
        <v>62</v>
      </c>
      <c r="E32" s="209"/>
      <c r="F32" s="209"/>
      <c r="G32" s="190">
        <f t="shared" si="1"/>
        <v>0</v>
      </c>
    </row>
    <row r="33" spans="1:7" s="73" customFormat="1" x14ac:dyDescent="0.2">
      <c r="A33" s="79" t="s">
        <v>127</v>
      </c>
      <c r="B33" s="77" t="s">
        <v>368</v>
      </c>
      <c r="C33" s="100">
        <v>5</v>
      </c>
      <c r="D33" s="100" t="s">
        <v>62</v>
      </c>
      <c r="E33" s="209"/>
      <c r="F33" s="209"/>
      <c r="G33" s="190">
        <f t="shared" si="1"/>
        <v>0</v>
      </c>
    </row>
    <row r="34" spans="1:7" s="73" customFormat="1" x14ac:dyDescent="0.2">
      <c r="A34" s="79" t="s">
        <v>128</v>
      </c>
      <c r="B34" s="77" t="s">
        <v>251</v>
      </c>
      <c r="C34" s="100">
        <v>1</v>
      </c>
      <c r="D34" s="100" t="s">
        <v>476</v>
      </c>
      <c r="E34" s="208" t="s">
        <v>61</v>
      </c>
      <c r="F34" s="209"/>
      <c r="G34" s="190">
        <f t="shared" ref="G34:G54" si="2">TRUNC((SUMPRODUCT(E34:F34)*C34),2)</f>
        <v>0</v>
      </c>
    </row>
    <row r="35" spans="1:7" s="73" customFormat="1" x14ac:dyDescent="0.2">
      <c r="A35" s="79" t="s">
        <v>129</v>
      </c>
      <c r="B35" s="77" t="s">
        <v>106</v>
      </c>
      <c r="C35" s="100">
        <v>27</v>
      </c>
      <c r="D35" s="100" t="s">
        <v>105</v>
      </c>
      <c r="E35" s="208" t="s">
        <v>61</v>
      </c>
      <c r="F35" s="209"/>
      <c r="G35" s="190">
        <f t="shared" si="2"/>
        <v>0</v>
      </c>
    </row>
    <row r="36" spans="1:7" s="73" customFormat="1" x14ac:dyDescent="0.2">
      <c r="A36" s="79" t="s">
        <v>130</v>
      </c>
      <c r="B36" s="77" t="s">
        <v>107</v>
      </c>
      <c r="C36" s="100">
        <v>15</v>
      </c>
      <c r="D36" s="100" t="s">
        <v>105</v>
      </c>
      <c r="E36" s="208" t="s">
        <v>61</v>
      </c>
      <c r="F36" s="209"/>
      <c r="G36" s="190">
        <f t="shared" si="2"/>
        <v>0</v>
      </c>
    </row>
    <row r="37" spans="1:7" s="73" customFormat="1" x14ac:dyDescent="0.2">
      <c r="A37" s="79" t="s">
        <v>131</v>
      </c>
      <c r="B37" s="77" t="s">
        <v>276</v>
      </c>
      <c r="C37" s="200">
        <v>30</v>
      </c>
      <c r="D37" s="100" t="s">
        <v>104</v>
      </c>
      <c r="E37" s="209"/>
      <c r="F37" s="209"/>
      <c r="G37" s="190">
        <f t="shared" si="2"/>
        <v>0</v>
      </c>
    </row>
    <row r="38" spans="1:7" s="73" customFormat="1" x14ac:dyDescent="0.2">
      <c r="A38" s="79" t="s">
        <v>132</v>
      </c>
      <c r="B38" s="77" t="s">
        <v>667</v>
      </c>
      <c r="C38" s="100">
        <v>32</v>
      </c>
      <c r="D38" s="100" t="s">
        <v>105</v>
      </c>
      <c r="E38" s="209"/>
      <c r="F38" s="209"/>
      <c r="G38" s="190">
        <f t="shared" si="2"/>
        <v>0</v>
      </c>
    </row>
    <row r="39" spans="1:7" s="73" customFormat="1" x14ac:dyDescent="0.2">
      <c r="A39" s="79" t="s">
        <v>133</v>
      </c>
      <c r="B39" s="77" t="s">
        <v>668</v>
      </c>
      <c r="C39" s="100">
        <v>1.6</v>
      </c>
      <c r="D39" s="100" t="s">
        <v>105</v>
      </c>
      <c r="E39" s="208" t="s">
        <v>61</v>
      </c>
      <c r="F39" s="209"/>
      <c r="G39" s="190">
        <f t="shared" si="2"/>
        <v>0</v>
      </c>
    </row>
    <row r="40" spans="1:7" s="73" customFormat="1" x14ac:dyDescent="0.2">
      <c r="A40" s="79" t="s">
        <v>134</v>
      </c>
      <c r="B40" s="77" t="s">
        <v>669</v>
      </c>
      <c r="C40" s="100">
        <v>11</v>
      </c>
      <c r="D40" s="100" t="s">
        <v>105</v>
      </c>
      <c r="E40" s="208" t="s">
        <v>61</v>
      </c>
      <c r="F40" s="209"/>
      <c r="G40" s="190">
        <f t="shared" si="2"/>
        <v>0</v>
      </c>
    </row>
    <row r="41" spans="1:7" s="73" customFormat="1" x14ac:dyDescent="0.2">
      <c r="A41" s="79" t="s">
        <v>135</v>
      </c>
      <c r="B41" s="77" t="s">
        <v>670</v>
      </c>
      <c r="C41" s="100">
        <v>4.2</v>
      </c>
      <c r="D41" s="100" t="s">
        <v>105</v>
      </c>
      <c r="E41" s="208" t="s">
        <v>61</v>
      </c>
      <c r="F41" s="209"/>
      <c r="G41" s="190">
        <f t="shared" si="2"/>
        <v>0</v>
      </c>
    </row>
    <row r="42" spans="1:7" s="73" customFormat="1" x14ac:dyDescent="0.2">
      <c r="A42" s="79" t="s">
        <v>136</v>
      </c>
      <c r="B42" s="77" t="s">
        <v>671</v>
      </c>
      <c r="C42" s="100">
        <v>1</v>
      </c>
      <c r="D42" s="200" t="s">
        <v>476</v>
      </c>
      <c r="E42" s="208" t="s">
        <v>61</v>
      </c>
      <c r="F42" s="209"/>
      <c r="G42" s="190">
        <f t="shared" si="2"/>
        <v>0</v>
      </c>
    </row>
    <row r="43" spans="1:7" s="73" customFormat="1" x14ac:dyDescent="0.2">
      <c r="A43" s="79" t="s">
        <v>137</v>
      </c>
      <c r="B43" s="77" t="s">
        <v>672</v>
      </c>
      <c r="C43" s="100">
        <v>3</v>
      </c>
      <c r="D43" s="200" t="s">
        <v>476</v>
      </c>
      <c r="E43" s="208" t="s">
        <v>61</v>
      </c>
      <c r="F43" s="209"/>
      <c r="G43" s="190">
        <f t="shared" si="2"/>
        <v>0</v>
      </c>
    </row>
    <row r="44" spans="1:7" s="73" customFormat="1" x14ac:dyDescent="0.2">
      <c r="A44" s="79" t="s">
        <v>138</v>
      </c>
      <c r="B44" s="77" t="s">
        <v>263</v>
      </c>
      <c r="C44" s="100">
        <v>2</v>
      </c>
      <c r="D44" s="200" t="s">
        <v>476</v>
      </c>
      <c r="E44" s="208" t="s">
        <v>61</v>
      </c>
      <c r="F44" s="209"/>
      <c r="G44" s="190">
        <f t="shared" si="2"/>
        <v>0</v>
      </c>
    </row>
    <row r="45" spans="1:7" s="73" customFormat="1" x14ac:dyDescent="0.2">
      <c r="A45" s="79" t="s">
        <v>139</v>
      </c>
      <c r="B45" s="77" t="s">
        <v>111</v>
      </c>
      <c r="C45" s="100">
        <v>2</v>
      </c>
      <c r="D45" s="200" t="s">
        <v>476</v>
      </c>
      <c r="E45" s="209"/>
      <c r="F45" s="209"/>
      <c r="G45" s="190">
        <f t="shared" si="2"/>
        <v>0</v>
      </c>
    </row>
    <row r="46" spans="1:7" s="73" customFormat="1" x14ac:dyDescent="0.2">
      <c r="A46" s="79" t="s">
        <v>140</v>
      </c>
      <c r="B46" s="77" t="s">
        <v>109</v>
      </c>
      <c r="C46" s="100">
        <v>1</v>
      </c>
      <c r="D46" s="200" t="s">
        <v>476</v>
      </c>
      <c r="E46" s="209"/>
      <c r="F46" s="209"/>
      <c r="G46" s="190">
        <f t="shared" si="2"/>
        <v>0</v>
      </c>
    </row>
    <row r="47" spans="1:7" s="73" customFormat="1" x14ac:dyDescent="0.2">
      <c r="A47" s="79" t="s">
        <v>141</v>
      </c>
      <c r="B47" s="77" t="s">
        <v>264</v>
      </c>
      <c r="C47" s="100">
        <v>1</v>
      </c>
      <c r="D47" s="200" t="s">
        <v>476</v>
      </c>
      <c r="E47" s="208" t="s">
        <v>61</v>
      </c>
      <c r="F47" s="209"/>
      <c r="G47" s="190">
        <f t="shared" si="2"/>
        <v>0</v>
      </c>
    </row>
    <row r="48" spans="1:7" s="73" customFormat="1" x14ac:dyDescent="0.2">
      <c r="A48" s="79" t="s">
        <v>142</v>
      </c>
      <c r="B48" s="77" t="s">
        <v>110</v>
      </c>
      <c r="C48" s="100">
        <v>4.2</v>
      </c>
      <c r="D48" s="100" t="s">
        <v>105</v>
      </c>
      <c r="E48" s="208" t="s">
        <v>61</v>
      </c>
      <c r="F48" s="209"/>
      <c r="G48" s="190">
        <f t="shared" si="2"/>
        <v>0</v>
      </c>
    </row>
    <row r="49" spans="1:7" s="73" customFormat="1" x14ac:dyDescent="0.2">
      <c r="A49" s="79" t="s">
        <v>143</v>
      </c>
      <c r="B49" s="77" t="s">
        <v>673</v>
      </c>
      <c r="C49" s="100">
        <v>3</v>
      </c>
      <c r="D49" s="200" t="s">
        <v>476</v>
      </c>
      <c r="E49" s="209"/>
      <c r="F49" s="209"/>
      <c r="G49" s="190">
        <f t="shared" si="2"/>
        <v>0</v>
      </c>
    </row>
    <row r="50" spans="1:7" s="73" customFormat="1" x14ac:dyDescent="0.2">
      <c r="A50" s="79" t="s">
        <v>144</v>
      </c>
      <c r="B50" s="77" t="s">
        <v>674</v>
      </c>
      <c r="C50" s="100">
        <v>1</v>
      </c>
      <c r="D50" s="200" t="s">
        <v>476</v>
      </c>
      <c r="E50" s="209"/>
      <c r="F50" s="209"/>
      <c r="G50" s="190">
        <f t="shared" si="2"/>
        <v>0</v>
      </c>
    </row>
    <row r="51" spans="1:7" s="73" customFormat="1" x14ac:dyDescent="0.2">
      <c r="A51" s="79" t="s">
        <v>863</v>
      </c>
      <c r="B51" s="77" t="s">
        <v>250</v>
      </c>
      <c r="C51" s="100">
        <v>1</v>
      </c>
      <c r="D51" s="200" t="s">
        <v>476</v>
      </c>
      <c r="E51" s="208" t="s">
        <v>61</v>
      </c>
      <c r="F51" s="209"/>
      <c r="G51" s="190">
        <f t="shared" si="2"/>
        <v>0</v>
      </c>
    </row>
    <row r="52" spans="1:7" s="73" customFormat="1" x14ac:dyDescent="0.2">
      <c r="A52" s="79" t="s">
        <v>145</v>
      </c>
      <c r="B52" s="77" t="s">
        <v>675</v>
      </c>
      <c r="C52" s="100">
        <v>1</v>
      </c>
      <c r="D52" s="200" t="s">
        <v>476</v>
      </c>
      <c r="E52" s="208" t="s">
        <v>61</v>
      </c>
      <c r="F52" s="209"/>
      <c r="G52" s="201">
        <f t="shared" si="2"/>
        <v>0</v>
      </c>
    </row>
    <row r="53" spans="1:7" s="73" customFormat="1" ht="25.5" x14ac:dyDescent="0.2">
      <c r="A53" s="79" t="s">
        <v>146</v>
      </c>
      <c r="B53" s="77" t="s">
        <v>676</v>
      </c>
      <c r="C53" s="100">
        <v>1</v>
      </c>
      <c r="D53" s="100" t="s">
        <v>105</v>
      </c>
      <c r="E53" s="209"/>
      <c r="F53" s="209"/>
      <c r="G53" s="190">
        <f t="shared" si="2"/>
        <v>0</v>
      </c>
    </row>
    <row r="54" spans="1:7" s="73" customFormat="1" x14ac:dyDescent="0.2">
      <c r="A54" s="79" t="s">
        <v>147</v>
      </c>
      <c r="B54" s="86" t="s">
        <v>737</v>
      </c>
      <c r="C54" s="100">
        <v>52</v>
      </c>
      <c r="D54" s="200" t="s">
        <v>62</v>
      </c>
      <c r="E54" s="208" t="s">
        <v>61</v>
      </c>
      <c r="F54" s="209"/>
      <c r="G54" s="201">
        <f t="shared" si="2"/>
        <v>0</v>
      </c>
    </row>
    <row r="55" spans="1:7" s="73" customFormat="1" x14ac:dyDescent="0.2">
      <c r="A55" s="79" t="s">
        <v>148</v>
      </c>
      <c r="B55" s="86" t="s">
        <v>738</v>
      </c>
      <c r="C55" s="100">
        <v>68</v>
      </c>
      <c r="D55" s="200" t="s">
        <v>62</v>
      </c>
      <c r="E55" s="208" t="s">
        <v>61</v>
      </c>
      <c r="F55" s="209"/>
      <c r="G55" s="201">
        <f t="shared" ref="G55:G61" si="3">TRUNC((SUMPRODUCT(E55:F55)*C55),2)</f>
        <v>0</v>
      </c>
    </row>
    <row r="56" spans="1:7" s="73" customFormat="1" x14ac:dyDescent="0.2">
      <c r="A56" s="79" t="s">
        <v>149</v>
      </c>
      <c r="B56" s="77" t="s">
        <v>739</v>
      </c>
      <c r="C56" s="100">
        <v>15</v>
      </c>
      <c r="D56" s="100" t="s">
        <v>442</v>
      </c>
      <c r="E56" s="208" t="s">
        <v>61</v>
      </c>
      <c r="F56" s="209"/>
      <c r="G56" s="201">
        <f t="shared" ref="G56:G59" si="4">TRUNC((SUMPRODUCT(E56:F56)*C56),2)</f>
        <v>0</v>
      </c>
    </row>
    <row r="57" spans="1:7" s="73" customFormat="1" x14ac:dyDescent="0.2">
      <c r="A57" s="79" t="s">
        <v>150</v>
      </c>
      <c r="B57" s="77" t="s">
        <v>740</v>
      </c>
      <c r="C57" s="100">
        <v>1</v>
      </c>
      <c r="D57" s="100" t="s">
        <v>442</v>
      </c>
      <c r="E57" s="208" t="s">
        <v>61</v>
      </c>
      <c r="F57" s="209"/>
      <c r="G57" s="201">
        <f t="shared" si="4"/>
        <v>0</v>
      </c>
    </row>
    <row r="58" spans="1:7" s="73" customFormat="1" x14ac:dyDescent="0.2">
      <c r="A58" s="79" t="s">
        <v>151</v>
      </c>
      <c r="B58" s="77" t="s">
        <v>741</v>
      </c>
      <c r="C58" s="100">
        <v>1</v>
      </c>
      <c r="D58" s="100" t="s">
        <v>442</v>
      </c>
      <c r="E58" s="208" t="s">
        <v>61</v>
      </c>
      <c r="F58" s="209"/>
      <c r="G58" s="201">
        <f t="shared" si="4"/>
        <v>0</v>
      </c>
    </row>
    <row r="59" spans="1:7" s="73" customFormat="1" x14ac:dyDescent="0.2">
      <c r="A59" s="79" t="s">
        <v>152</v>
      </c>
      <c r="B59" s="77" t="s">
        <v>742</v>
      </c>
      <c r="C59" s="100">
        <v>1</v>
      </c>
      <c r="D59" s="100" t="s">
        <v>442</v>
      </c>
      <c r="E59" s="208" t="s">
        <v>61</v>
      </c>
      <c r="F59" s="209"/>
      <c r="G59" s="201">
        <f t="shared" si="4"/>
        <v>0</v>
      </c>
    </row>
    <row r="60" spans="1:7" s="73" customFormat="1" x14ac:dyDescent="0.2">
      <c r="A60" s="79" t="s">
        <v>153</v>
      </c>
      <c r="B60" s="77" t="s">
        <v>743</v>
      </c>
      <c r="C60" s="100">
        <v>1</v>
      </c>
      <c r="D60" s="100" t="s">
        <v>442</v>
      </c>
      <c r="E60" s="208" t="s">
        <v>61</v>
      </c>
      <c r="F60" s="209"/>
      <c r="G60" s="201">
        <f t="shared" si="3"/>
        <v>0</v>
      </c>
    </row>
    <row r="61" spans="1:7" s="73" customFormat="1" x14ac:dyDescent="0.2">
      <c r="A61" s="79" t="s">
        <v>154</v>
      </c>
      <c r="B61" s="77" t="s">
        <v>744</v>
      </c>
      <c r="C61" s="100">
        <v>2</v>
      </c>
      <c r="D61" s="100" t="s">
        <v>442</v>
      </c>
      <c r="E61" s="208" t="s">
        <v>61</v>
      </c>
      <c r="F61" s="209"/>
      <c r="G61" s="201">
        <f t="shared" si="3"/>
        <v>0</v>
      </c>
    </row>
    <row r="62" spans="1:7" s="73" customFormat="1" x14ac:dyDescent="0.2">
      <c r="A62" s="79" t="s">
        <v>155</v>
      </c>
      <c r="B62" s="77" t="s">
        <v>745</v>
      </c>
      <c r="C62" s="100">
        <v>1</v>
      </c>
      <c r="D62" s="100" t="s">
        <v>442</v>
      </c>
      <c r="E62" s="208" t="s">
        <v>61</v>
      </c>
      <c r="F62" s="209"/>
      <c r="G62" s="201">
        <f t="shared" ref="G62:G66" si="5">TRUNC((SUMPRODUCT(E62:F62)*C62),2)</f>
        <v>0</v>
      </c>
    </row>
    <row r="63" spans="1:7" s="73" customFormat="1" x14ac:dyDescent="0.2">
      <c r="A63" s="79" t="s">
        <v>156</v>
      </c>
      <c r="B63" s="77" t="s">
        <v>746</v>
      </c>
      <c r="C63" s="100">
        <v>3</v>
      </c>
      <c r="D63" s="100" t="s">
        <v>442</v>
      </c>
      <c r="E63" s="208" t="s">
        <v>61</v>
      </c>
      <c r="F63" s="209"/>
      <c r="G63" s="201">
        <f t="shared" si="5"/>
        <v>0</v>
      </c>
    </row>
    <row r="64" spans="1:7" s="73" customFormat="1" x14ac:dyDescent="0.2">
      <c r="A64" s="79" t="s">
        <v>157</v>
      </c>
      <c r="B64" s="77" t="s">
        <v>747</v>
      </c>
      <c r="C64" s="100">
        <v>32</v>
      </c>
      <c r="D64" s="100" t="s">
        <v>442</v>
      </c>
      <c r="E64" s="209"/>
      <c r="F64" s="209"/>
      <c r="G64" s="201">
        <f t="shared" si="5"/>
        <v>0</v>
      </c>
    </row>
    <row r="65" spans="1:7" s="73" customFormat="1" x14ac:dyDescent="0.2">
      <c r="A65" s="79" t="s">
        <v>158</v>
      </c>
      <c r="B65" s="77" t="s">
        <v>748</v>
      </c>
      <c r="C65" s="100">
        <v>19</v>
      </c>
      <c r="D65" s="100" t="s">
        <v>442</v>
      </c>
      <c r="E65" s="209"/>
      <c r="F65" s="209"/>
      <c r="G65" s="201">
        <f t="shared" si="5"/>
        <v>0</v>
      </c>
    </row>
    <row r="66" spans="1:7" s="73" customFormat="1" x14ac:dyDescent="0.2">
      <c r="A66" s="79" t="s">
        <v>159</v>
      </c>
      <c r="B66" s="77" t="s">
        <v>749</v>
      </c>
      <c r="C66" s="100">
        <v>3</v>
      </c>
      <c r="D66" s="100" t="s">
        <v>442</v>
      </c>
      <c r="E66" s="209"/>
      <c r="F66" s="209"/>
      <c r="G66" s="201">
        <f t="shared" si="5"/>
        <v>0</v>
      </c>
    </row>
    <row r="67" spans="1:7" hidden="1" x14ac:dyDescent="0.2">
      <c r="A67" s="89">
        <v>4</v>
      </c>
      <c r="B67" s="90" t="s">
        <v>112</v>
      </c>
      <c r="C67" s="91"/>
      <c r="D67" s="205"/>
      <c r="E67" s="206"/>
      <c r="F67" s="206"/>
      <c r="G67" s="206"/>
    </row>
    <row r="68" spans="1:7" s="73" customFormat="1" hidden="1" x14ac:dyDescent="0.2">
      <c r="A68" s="79" t="s">
        <v>171</v>
      </c>
      <c r="B68" s="77" t="s">
        <v>305</v>
      </c>
      <c r="C68" s="100"/>
      <c r="D68" s="100" t="s">
        <v>105</v>
      </c>
      <c r="E68" s="108">
        <v>0</v>
      </c>
      <c r="F68" s="108">
        <v>0</v>
      </c>
      <c r="G68" s="190">
        <f t="shared" ref="G68:G79" si="6">TRUNC((SUMPRODUCT(E68:F68)*C68),2)</f>
        <v>0</v>
      </c>
    </row>
    <row r="69" spans="1:7" s="73" customFormat="1" hidden="1" x14ac:dyDescent="0.2">
      <c r="A69" s="79" t="s">
        <v>172</v>
      </c>
      <c r="B69" s="77" t="s">
        <v>304</v>
      </c>
      <c r="C69" s="100"/>
      <c r="D69" s="100" t="s">
        <v>105</v>
      </c>
      <c r="E69" s="108">
        <v>0</v>
      </c>
      <c r="F69" s="108">
        <v>0</v>
      </c>
      <c r="G69" s="190">
        <f t="shared" si="6"/>
        <v>0</v>
      </c>
    </row>
    <row r="70" spans="1:7" s="73" customFormat="1" hidden="1" x14ac:dyDescent="0.2">
      <c r="A70" s="79" t="s">
        <v>173</v>
      </c>
      <c r="B70" s="77" t="s">
        <v>380</v>
      </c>
      <c r="C70" s="100"/>
      <c r="D70" s="100" t="s">
        <v>105</v>
      </c>
      <c r="E70" s="108">
        <v>0</v>
      </c>
      <c r="F70" s="108">
        <v>0</v>
      </c>
      <c r="G70" s="190">
        <f t="shared" si="6"/>
        <v>0</v>
      </c>
    </row>
    <row r="71" spans="1:7" s="73" customFormat="1" hidden="1" x14ac:dyDescent="0.2">
      <c r="A71" s="79" t="s">
        <v>174</v>
      </c>
      <c r="B71" s="77" t="s">
        <v>381</v>
      </c>
      <c r="C71" s="100"/>
      <c r="D71" s="100" t="s">
        <v>105</v>
      </c>
      <c r="E71" s="108">
        <v>0</v>
      </c>
      <c r="F71" s="108">
        <v>0</v>
      </c>
      <c r="G71" s="190">
        <f t="shared" si="6"/>
        <v>0</v>
      </c>
    </row>
    <row r="72" spans="1:7" s="73" customFormat="1" hidden="1" x14ac:dyDescent="0.2">
      <c r="A72" s="79" t="s">
        <v>267</v>
      </c>
      <c r="B72" s="77" t="s">
        <v>312</v>
      </c>
      <c r="C72" s="100"/>
      <c r="D72" s="100" t="s">
        <v>102</v>
      </c>
      <c r="E72" s="108">
        <v>0</v>
      </c>
      <c r="F72" s="108">
        <v>0</v>
      </c>
      <c r="G72" s="190">
        <f t="shared" si="6"/>
        <v>0</v>
      </c>
    </row>
    <row r="73" spans="1:7" s="73" customFormat="1" hidden="1" x14ac:dyDescent="0.2">
      <c r="A73" s="79" t="s">
        <v>313</v>
      </c>
      <c r="B73" s="77" t="s">
        <v>452</v>
      </c>
      <c r="C73" s="100"/>
      <c r="D73" s="100" t="s">
        <v>108</v>
      </c>
      <c r="E73" s="108">
        <v>0</v>
      </c>
      <c r="F73" s="108">
        <v>0</v>
      </c>
      <c r="G73" s="190">
        <f t="shared" si="6"/>
        <v>0</v>
      </c>
    </row>
    <row r="74" spans="1:7" s="73" customFormat="1" hidden="1" x14ac:dyDescent="0.2">
      <c r="A74" s="79" t="s">
        <v>314</v>
      </c>
      <c r="B74" s="77" t="s">
        <v>113</v>
      </c>
      <c r="C74" s="100"/>
      <c r="D74" s="100" t="s">
        <v>105</v>
      </c>
      <c r="E74" s="108">
        <v>0</v>
      </c>
      <c r="F74" s="108">
        <v>0</v>
      </c>
      <c r="G74" s="190">
        <f t="shared" si="6"/>
        <v>0</v>
      </c>
    </row>
    <row r="75" spans="1:7" s="73" customFormat="1" hidden="1" x14ac:dyDescent="0.2">
      <c r="A75" s="79" t="s">
        <v>372</v>
      </c>
      <c r="B75" s="77" t="s">
        <v>370</v>
      </c>
      <c r="C75" s="100"/>
      <c r="D75" s="100" t="s">
        <v>104</v>
      </c>
      <c r="E75" s="108">
        <v>0</v>
      </c>
      <c r="F75" s="108">
        <v>0</v>
      </c>
      <c r="G75" s="190">
        <f t="shared" si="6"/>
        <v>0</v>
      </c>
    </row>
    <row r="76" spans="1:7" s="73" customFormat="1" hidden="1" x14ac:dyDescent="0.2">
      <c r="A76" s="79" t="s">
        <v>373</v>
      </c>
      <c r="B76" s="77" t="s">
        <v>371</v>
      </c>
      <c r="C76" s="100"/>
      <c r="D76" s="100" t="s">
        <v>104</v>
      </c>
      <c r="E76" s="108">
        <v>0</v>
      </c>
      <c r="F76" s="108">
        <v>0</v>
      </c>
      <c r="G76" s="190">
        <f t="shared" si="6"/>
        <v>0</v>
      </c>
    </row>
    <row r="77" spans="1:7" s="73" customFormat="1" hidden="1" x14ac:dyDescent="0.2">
      <c r="A77" s="79" t="s">
        <v>374</v>
      </c>
      <c r="B77" s="77" t="s">
        <v>375</v>
      </c>
      <c r="C77" s="100"/>
      <c r="D77" s="100" t="s">
        <v>104</v>
      </c>
      <c r="E77" s="108">
        <v>0</v>
      </c>
      <c r="F77" s="108">
        <v>0</v>
      </c>
      <c r="G77" s="190">
        <f t="shared" si="6"/>
        <v>0</v>
      </c>
    </row>
    <row r="78" spans="1:7" s="73" customFormat="1" hidden="1" x14ac:dyDescent="0.2">
      <c r="A78" s="79" t="s">
        <v>378</v>
      </c>
      <c r="B78" s="77" t="s">
        <v>376</v>
      </c>
      <c r="C78" s="100"/>
      <c r="D78" s="100" t="s">
        <v>104</v>
      </c>
      <c r="E78" s="108">
        <v>0</v>
      </c>
      <c r="F78" s="108">
        <v>0</v>
      </c>
      <c r="G78" s="190">
        <f t="shared" si="6"/>
        <v>0</v>
      </c>
    </row>
    <row r="79" spans="1:7" s="73" customFormat="1" hidden="1" x14ac:dyDescent="0.2">
      <c r="A79" s="79" t="s">
        <v>379</v>
      </c>
      <c r="B79" s="77" t="s">
        <v>377</v>
      </c>
      <c r="C79" s="100"/>
      <c r="D79" s="100" t="s">
        <v>104</v>
      </c>
      <c r="E79" s="108">
        <v>0</v>
      </c>
      <c r="F79" s="108">
        <v>0</v>
      </c>
      <c r="G79" s="190">
        <f t="shared" si="6"/>
        <v>0</v>
      </c>
    </row>
    <row r="80" spans="1:7" x14ac:dyDescent="0.2">
      <c r="A80" s="89">
        <v>4</v>
      </c>
      <c r="B80" s="90" t="s">
        <v>72</v>
      </c>
      <c r="C80" s="91"/>
      <c r="D80" s="205"/>
      <c r="E80" s="206"/>
      <c r="F80" s="206"/>
      <c r="G80" s="206"/>
    </row>
    <row r="81" spans="1:7" s="73" customFormat="1" hidden="1" x14ac:dyDescent="0.2">
      <c r="A81" s="79" t="s">
        <v>171</v>
      </c>
      <c r="B81" s="77" t="s">
        <v>318</v>
      </c>
      <c r="C81" s="100"/>
      <c r="D81" s="100" t="s">
        <v>105</v>
      </c>
      <c r="E81" s="108" t="s">
        <v>61</v>
      </c>
      <c r="F81" s="108">
        <v>0</v>
      </c>
      <c r="G81" s="190">
        <f t="shared" ref="G81:G104" si="7">TRUNC((SUMPRODUCT(E81:F81)*C81),2)</f>
        <v>0</v>
      </c>
    </row>
    <row r="82" spans="1:7" s="73" customFormat="1" hidden="1" x14ac:dyDescent="0.2">
      <c r="A82" s="79" t="s">
        <v>172</v>
      </c>
      <c r="B82" s="77" t="s">
        <v>453</v>
      </c>
      <c r="C82" s="100"/>
      <c r="D82" s="100" t="s">
        <v>123</v>
      </c>
      <c r="E82" s="108">
        <v>0</v>
      </c>
      <c r="F82" s="108">
        <v>0</v>
      </c>
      <c r="G82" s="190">
        <f t="shared" si="7"/>
        <v>0</v>
      </c>
    </row>
    <row r="83" spans="1:7" s="73" customFormat="1" hidden="1" x14ac:dyDescent="0.2">
      <c r="A83" s="79" t="s">
        <v>173</v>
      </c>
      <c r="B83" s="77" t="s">
        <v>454</v>
      </c>
      <c r="C83" s="100"/>
      <c r="D83" s="100" t="s">
        <v>123</v>
      </c>
      <c r="E83" s="108">
        <v>0</v>
      </c>
      <c r="F83" s="108">
        <v>0</v>
      </c>
      <c r="G83" s="190">
        <f t="shared" si="7"/>
        <v>0</v>
      </c>
    </row>
    <row r="84" spans="1:7" s="73" customFormat="1" hidden="1" x14ac:dyDescent="0.2">
      <c r="A84" s="79" t="s">
        <v>174</v>
      </c>
      <c r="B84" s="77" t="s">
        <v>268</v>
      </c>
      <c r="C84" s="100"/>
      <c r="D84" s="100" t="s">
        <v>123</v>
      </c>
      <c r="E84" s="108">
        <v>0</v>
      </c>
      <c r="F84" s="108">
        <v>0</v>
      </c>
      <c r="G84" s="190">
        <f t="shared" si="7"/>
        <v>0</v>
      </c>
    </row>
    <row r="85" spans="1:7" s="73" customFormat="1" hidden="1" x14ac:dyDescent="0.2">
      <c r="A85" s="79" t="s">
        <v>174</v>
      </c>
      <c r="B85" s="77" t="s">
        <v>114</v>
      </c>
      <c r="C85" s="100"/>
      <c r="D85" s="100" t="s">
        <v>123</v>
      </c>
      <c r="E85" s="108">
        <v>0</v>
      </c>
      <c r="F85" s="108">
        <v>0</v>
      </c>
      <c r="G85" s="190">
        <f t="shared" si="7"/>
        <v>0</v>
      </c>
    </row>
    <row r="86" spans="1:7" s="73" customFormat="1" hidden="1" x14ac:dyDescent="0.2">
      <c r="A86" s="79" t="s">
        <v>313</v>
      </c>
      <c r="B86" s="77" t="s">
        <v>450</v>
      </c>
      <c r="C86" s="100"/>
      <c r="D86" s="100" t="s">
        <v>476</v>
      </c>
      <c r="E86" s="108">
        <v>0</v>
      </c>
      <c r="F86" s="108">
        <v>0</v>
      </c>
      <c r="G86" s="190">
        <f t="shared" si="7"/>
        <v>0</v>
      </c>
    </row>
    <row r="87" spans="1:7" s="73" customFormat="1" hidden="1" x14ac:dyDescent="0.2">
      <c r="A87" s="79" t="s">
        <v>314</v>
      </c>
      <c r="B87" s="77" t="s">
        <v>455</v>
      </c>
      <c r="C87" s="100"/>
      <c r="D87" s="100" t="s">
        <v>476</v>
      </c>
      <c r="E87" s="108">
        <v>0</v>
      </c>
      <c r="F87" s="108">
        <v>0</v>
      </c>
      <c r="G87" s="190">
        <f t="shared" si="7"/>
        <v>0</v>
      </c>
    </row>
    <row r="88" spans="1:7" s="73" customFormat="1" hidden="1" x14ac:dyDescent="0.2">
      <c r="A88" s="79" t="s">
        <v>372</v>
      </c>
      <c r="B88" s="77" t="s">
        <v>115</v>
      </c>
      <c r="C88" s="100"/>
      <c r="D88" s="100" t="s">
        <v>104</v>
      </c>
      <c r="E88" s="108" t="s">
        <v>61</v>
      </c>
      <c r="F88" s="108">
        <v>0</v>
      </c>
      <c r="G88" s="190">
        <f t="shared" si="7"/>
        <v>0</v>
      </c>
    </row>
    <row r="89" spans="1:7" s="73" customFormat="1" hidden="1" x14ac:dyDescent="0.2">
      <c r="A89" s="79" t="s">
        <v>373</v>
      </c>
      <c r="B89" s="77" t="s">
        <v>116</v>
      </c>
      <c r="C89" s="100"/>
      <c r="D89" s="100" t="s">
        <v>104</v>
      </c>
      <c r="E89" s="108" t="s">
        <v>61</v>
      </c>
      <c r="F89" s="108">
        <v>0</v>
      </c>
      <c r="G89" s="190">
        <f t="shared" si="7"/>
        <v>0</v>
      </c>
    </row>
    <row r="90" spans="1:7" s="73" customFormat="1" hidden="1" x14ac:dyDescent="0.2">
      <c r="A90" s="79" t="s">
        <v>374</v>
      </c>
      <c r="B90" s="77" t="s">
        <v>117</v>
      </c>
      <c r="C90" s="100"/>
      <c r="D90" s="100" t="s">
        <v>104</v>
      </c>
      <c r="E90" s="108">
        <v>0</v>
      </c>
      <c r="F90" s="108">
        <v>0</v>
      </c>
      <c r="G90" s="190">
        <f t="shared" si="7"/>
        <v>0</v>
      </c>
    </row>
    <row r="91" spans="1:7" s="73" customFormat="1" hidden="1" x14ac:dyDescent="0.2">
      <c r="A91" s="79" t="s">
        <v>378</v>
      </c>
      <c r="B91" s="77" t="s">
        <v>118</v>
      </c>
      <c r="C91" s="100"/>
      <c r="D91" s="100" t="s">
        <v>104</v>
      </c>
      <c r="E91" s="108">
        <v>0</v>
      </c>
      <c r="F91" s="108">
        <v>0</v>
      </c>
      <c r="G91" s="190">
        <f t="shared" si="7"/>
        <v>0</v>
      </c>
    </row>
    <row r="92" spans="1:7" s="73" customFormat="1" hidden="1" x14ac:dyDescent="0.2">
      <c r="A92" s="79" t="s">
        <v>379</v>
      </c>
      <c r="B92" s="77" t="s">
        <v>119</v>
      </c>
      <c r="C92" s="100"/>
      <c r="D92" s="100" t="s">
        <v>104</v>
      </c>
      <c r="E92" s="108">
        <v>0</v>
      </c>
      <c r="F92" s="108">
        <v>0</v>
      </c>
      <c r="G92" s="190">
        <f t="shared" si="7"/>
        <v>0</v>
      </c>
    </row>
    <row r="93" spans="1:7" s="73" customFormat="1" hidden="1" x14ac:dyDescent="0.2">
      <c r="A93" s="79" t="s">
        <v>789</v>
      </c>
      <c r="B93" s="77" t="s">
        <v>456</v>
      </c>
      <c r="C93" s="100"/>
      <c r="D93" s="100" t="s">
        <v>104</v>
      </c>
      <c r="E93" s="108">
        <v>0</v>
      </c>
      <c r="F93" s="108" t="s">
        <v>61</v>
      </c>
      <c r="G93" s="190">
        <f t="shared" si="7"/>
        <v>0</v>
      </c>
    </row>
    <row r="94" spans="1:7" s="73" customFormat="1" hidden="1" x14ac:dyDescent="0.2">
      <c r="A94" s="79" t="s">
        <v>790</v>
      </c>
      <c r="B94" s="77" t="s">
        <v>457</v>
      </c>
      <c r="C94" s="100"/>
      <c r="D94" s="100" t="s">
        <v>105</v>
      </c>
      <c r="E94" s="108">
        <v>0</v>
      </c>
      <c r="F94" s="108">
        <v>0</v>
      </c>
      <c r="G94" s="190">
        <f t="shared" si="7"/>
        <v>0</v>
      </c>
    </row>
    <row r="95" spans="1:7" s="73" customFormat="1" x14ac:dyDescent="0.2">
      <c r="A95" s="79" t="s">
        <v>171</v>
      </c>
      <c r="B95" s="77" t="s">
        <v>750</v>
      </c>
      <c r="C95" s="200">
        <v>14</v>
      </c>
      <c r="D95" s="100" t="s">
        <v>105</v>
      </c>
      <c r="E95" s="209"/>
      <c r="F95" s="209"/>
      <c r="G95" s="190">
        <f t="shared" si="7"/>
        <v>0</v>
      </c>
    </row>
    <row r="96" spans="1:7" s="73" customFormat="1" ht="25.5" hidden="1" x14ac:dyDescent="0.2">
      <c r="A96" s="79" t="s">
        <v>175</v>
      </c>
      <c r="B96" s="77" t="s">
        <v>317</v>
      </c>
      <c r="C96" s="100"/>
      <c r="D96" s="100" t="s">
        <v>108</v>
      </c>
      <c r="E96" s="108">
        <v>0</v>
      </c>
      <c r="F96" s="108">
        <v>0</v>
      </c>
      <c r="G96" s="190">
        <f t="shared" si="7"/>
        <v>0</v>
      </c>
    </row>
    <row r="97" spans="1:7" s="73" customFormat="1" hidden="1" x14ac:dyDescent="0.2">
      <c r="A97" s="79" t="s">
        <v>176</v>
      </c>
      <c r="B97" s="77" t="s">
        <v>120</v>
      </c>
      <c r="C97" s="100"/>
      <c r="D97" s="100" t="s">
        <v>123</v>
      </c>
      <c r="E97" s="108">
        <v>0</v>
      </c>
      <c r="F97" s="108">
        <v>0</v>
      </c>
      <c r="G97" s="190">
        <f t="shared" si="7"/>
        <v>0</v>
      </c>
    </row>
    <row r="98" spans="1:7" s="73" customFormat="1" ht="25.5" hidden="1" x14ac:dyDescent="0.2">
      <c r="A98" s="79" t="s">
        <v>177</v>
      </c>
      <c r="B98" s="77" t="s">
        <v>121</v>
      </c>
      <c r="C98" s="100"/>
      <c r="D98" s="100" t="s">
        <v>105</v>
      </c>
      <c r="E98" s="108">
        <v>0</v>
      </c>
      <c r="F98" s="108">
        <v>0</v>
      </c>
      <c r="G98" s="190">
        <f t="shared" si="7"/>
        <v>0</v>
      </c>
    </row>
    <row r="99" spans="1:7" s="73" customFormat="1" ht="25.5" hidden="1" x14ac:dyDescent="0.2">
      <c r="A99" s="79" t="s">
        <v>178</v>
      </c>
      <c r="B99" s="77" t="s">
        <v>333</v>
      </c>
      <c r="C99" s="100"/>
      <c r="D99" s="100" t="s">
        <v>105</v>
      </c>
      <c r="E99" s="108">
        <v>0</v>
      </c>
      <c r="F99" s="108">
        <v>0</v>
      </c>
      <c r="G99" s="190">
        <f t="shared" si="7"/>
        <v>0</v>
      </c>
    </row>
    <row r="100" spans="1:7" s="73" customFormat="1" hidden="1" x14ac:dyDescent="0.2">
      <c r="A100" s="79" t="s">
        <v>179</v>
      </c>
      <c r="B100" s="77" t="s">
        <v>270</v>
      </c>
      <c r="C100" s="100"/>
      <c r="D100" s="100" t="s">
        <v>105</v>
      </c>
      <c r="E100" s="108">
        <v>0</v>
      </c>
      <c r="F100" s="108">
        <v>0</v>
      </c>
      <c r="G100" s="190">
        <f t="shared" si="7"/>
        <v>0</v>
      </c>
    </row>
    <row r="101" spans="1:7" s="73" customFormat="1" hidden="1" x14ac:dyDescent="0.2">
      <c r="A101" s="79" t="s">
        <v>180</v>
      </c>
      <c r="B101" s="77" t="s">
        <v>272</v>
      </c>
      <c r="C101" s="100"/>
      <c r="D101" s="100" t="s">
        <v>105</v>
      </c>
      <c r="E101" s="108">
        <v>0</v>
      </c>
      <c r="F101" s="108">
        <v>0</v>
      </c>
      <c r="G101" s="190">
        <f t="shared" si="7"/>
        <v>0</v>
      </c>
    </row>
    <row r="102" spans="1:7" s="73" customFormat="1" hidden="1" x14ac:dyDescent="0.2">
      <c r="A102" s="79" t="s">
        <v>269</v>
      </c>
      <c r="B102" s="77" t="s">
        <v>274</v>
      </c>
      <c r="C102" s="100"/>
      <c r="D102" s="100" t="s">
        <v>105</v>
      </c>
      <c r="E102" s="108">
        <v>0</v>
      </c>
      <c r="F102" s="108">
        <v>0</v>
      </c>
      <c r="G102" s="190">
        <f t="shared" si="7"/>
        <v>0</v>
      </c>
    </row>
    <row r="103" spans="1:7" s="73" customFormat="1" hidden="1" x14ac:dyDescent="0.2">
      <c r="A103" s="79" t="s">
        <v>180</v>
      </c>
      <c r="B103" s="77" t="s">
        <v>271</v>
      </c>
      <c r="C103" s="100"/>
      <c r="D103" s="100" t="s">
        <v>105</v>
      </c>
      <c r="E103" s="108">
        <v>0</v>
      </c>
      <c r="F103" s="108">
        <v>0</v>
      </c>
      <c r="G103" s="190">
        <f t="shared" si="7"/>
        <v>0</v>
      </c>
    </row>
    <row r="104" spans="1:7" s="73" customFormat="1" hidden="1" x14ac:dyDescent="0.2">
      <c r="A104" s="79" t="s">
        <v>273</v>
      </c>
      <c r="B104" s="77" t="s">
        <v>122</v>
      </c>
      <c r="C104" s="100"/>
      <c r="D104" s="100" t="s">
        <v>105</v>
      </c>
      <c r="E104" s="108">
        <v>0</v>
      </c>
      <c r="F104" s="108">
        <v>0</v>
      </c>
      <c r="G104" s="190">
        <f t="shared" si="7"/>
        <v>0</v>
      </c>
    </row>
    <row r="105" spans="1:7" x14ac:dyDescent="0.2">
      <c r="A105" s="89">
        <v>5</v>
      </c>
      <c r="B105" s="90" t="s">
        <v>74</v>
      </c>
      <c r="C105" s="91"/>
      <c r="D105" s="205"/>
      <c r="E105" s="206"/>
      <c r="F105" s="206"/>
      <c r="G105" s="206"/>
    </row>
    <row r="106" spans="1:7" s="73" customFormat="1" ht="25.5" x14ac:dyDescent="0.2">
      <c r="A106" s="79" t="s">
        <v>31</v>
      </c>
      <c r="B106" s="77" t="s">
        <v>458</v>
      </c>
      <c r="C106" s="100">
        <v>21</v>
      </c>
      <c r="D106" s="100" t="s">
        <v>105</v>
      </c>
      <c r="E106" s="207"/>
      <c r="F106" s="207"/>
      <c r="G106" s="190">
        <f t="shared" ref="G106" si="8">TRUNC((SUMPRODUCT(E106:F106)*C106),2)</f>
        <v>0</v>
      </c>
    </row>
    <row r="107" spans="1:7" hidden="1" x14ac:dyDescent="0.2">
      <c r="A107" s="89">
        <v>7</v>
      </c>
      <c r="B107" s="90" t="s">
        <v>76</v>
      </c>
      <c r="C107" s="91"/>
      <c r="D107" s="205"/>
      <c r="E107" s="206"/>
      <c r="F107" s="206"/>
      <c r="G107" s="206"/>
    </row>
    <row r="108" spans="1:7" s="73" customFormat="1" hidden="1" x14ac:dyDescent="0.2">
      <c r="A108" s="79" t="s">
        <v>182</v>
      </c>
      <c r="B108" s="77" t="s">
        <v>297</v>
      </c>
      <c r="C108" s="100"/>
      <c r="D108" s="100" t="s">
        <v>108</v>
      </c>
      <c r="E108" s="108">
        <v>0</v>
      </c>
      <c r="F108" s="108">
        <v>0</v>
      </c>
      <c r="G108" s="190">
        <f t="shared" ref="G108:G128" si="9">TRUNC((SUMPRODUCT(E108:F108)*C108),2)</f>
        <v>0</v>
      </c>
    </row>
    <row r="109" spans="1:7" s="73" customFormat="1" hidden="1" x14ac:dyDescent="0.2">
      <c r="A109" s="79" t="s">
        <v>183</v>
      </c>
      <c r="B109" s="77" t="s">
        <v>302</v>
      </c>
      <c r="C109" s="100"/>
      <c r="D109" s="100" t="s">
        <v>108</v>
      </c>
      <c r="E109" s="108">
        <v>0</v>
      </c>
      <c r="F109" s="108">
        <v>0</v>
      </c>
      <c r="G109" s="190">
        <f t="shared" si="9"/>
        <v>0</v>
      </c>
    </row>
    <row r="110" spans="1:7" s="73" customFormat="1" hidden="1" x14ac:dyDescent="0.2">
      <c r="A110" s="79" t="s">
        <v>184</v>
      </c>
      <c r="B110" s="77" t="s">
        <v>294</v>
      </c>
      <c r="C110" s="100"/>
      <c r="D110" s="100" t="s">
        <v>108</v>
      </c>
      <c r="E110" s="108">
        <v>0</v>
      </c>
      <c r="F110" s="108">
        <v>0</v>
      </c>
      <c r="G110" s="190">
        <f t="shared" si="9"/>
        <v>0</v>
      </c>
    </row>
    <row r="111" spans="1:7" s="73" customFormat="1" hidden="1" x14ac:dyDescent="0.2">
      <c r="A111" s="79" t="s">
        <v>185</v>
      </c>
      <c r="B111" s="77" t="s">
        <v>459</v>
      </c>
      <c r="C111" s="100"/>
      <c r="D111" s="100" t="s">
        <v>108</v>
      </c>
      <c r="E111" s="108">
        <v>0</v>
      </c>
      <c r="F111" s="108">
        <v>0</v>
      </c>
      <c r="G111" s="190">
        <f t="shared" si="9"/>
        <v>0</v>
      </c>
    </row>
    <row r="112" spans="1:7" s="73" customFormat="1" hidden="1" x14ac:dyDescent="0.2">
      <c r="A112" s="79" t="s">
        <v>186</v>
      </c>
      <c r="B112" s="77" t="s">
        <v>293</v>
      </c>
      <c r="C112" s="100"/>
      <c r="D112" s="100" t="s">
        <v>105</v>
      </c>
      <c r="E112" s="108">
        <v>0</v>
      </c>
      <c r="F112" s="108">
        <v>0</v>
      </c>
      <c r="G112" s="190">
        <f t="shared" si="9"/>
        <v>0</v>
      </c>
    </row>
    <row r="113" spans="1:7" s="73" customFormat="1" ht="25.5" hidden="1" x14ac:dyDescent="0.2">
      <c r="A113" s="79" t="s">
        <v>187</v>
      </c>
      <c r="B113" s="77" t="s">
        <v>308</v>
      </c>
      <c r="C113" s="100"/>
      <c r="D113" s="100" t="s">
        <v>105</v>
      </c>
      <c r="E113" s="108">
        <v>0</v>
      </c>
      <c r="F113" s="108">
        <v>0</v>
      </c>
      <c r="G113" s="190">
        <f t="shared" si="9"/>
        <v>0</v>
      </c>
    </row>
    <row r="114" spans="1:7" s="73" customFormat="1" hidden="1" x14ac:dyDescent="0.2">
      <c r="A114" s="79" t="s">
        <v>188</v>
      </c>
      <c r="B114" s="77" t="s">
        <v>309</v>
      </c>
      <c r="C114" s="100"/>
      <c r="D114" s="100" t="s">
        <v>105</v>
      </c>
      <c r="E114" s="108">
        <v>0</v>
      </c>
      <c r="F114" s="108">
        <v>0</v>
      </c>
      <c r="G114" s="190">
        <f t="shared" si="9"/>
        <v>0</v>
      </c>
    </row>
    <row r="115" spans="1:7" s="73" customFormat="1" ht="25.5" hidden="1" x14ac:dyDescent="0.2">
      <c r="A115" s="79" t="s">
        <v>189</v>
      </c>
      <c r="B115" s="77" t="s">
        <v>310</v>
      </c>
      <c r="C115" s="100"/>
      <c r="D115" s="100" t="s">
        <v>105</v>
      </c>
      <c r="E115" s="108">
        <v>0</v>
      </c>
      <c r="F115" s="108">
        <v>0</v>
      </c>
      <c r="G115" s="190">
        <f t="shared" si="9"/>
        <v>0</v>
      </c>
    </row>
    <row r="116" spans="1:7" s="73" customFormat="1" hidden="1" x14ac:dyDescent="0.2">
      <c r="A116" s="79" t="s">
        <v>190</v>
      </c>
      <c r="B116" s="77" t="s">
        <v>311</v>
      </c>
      <c r="C116" s="100"/>
      <c r="D116" s="100" t="s">
        <v>105</v>
      </c>
      <c r="E116" s="108">
        <v>0</v>
      </c>
      <c r="F116" s="108">
        <v>0</v>
      </c>
      <c r="G116" s="190">
        <f t="shared" si="9"/>
        <v>0</v>
      </c>
    </row>
    <row r="117" spans="1:7" s="73" customFormat="1" hidden="1" x14ac:dyDescent="0.2">
      <c r="A117" s="79" t="s">
        <v>191</v>
      </c>
      <c r="B117" s="77" t="s">
        <v>460</v>
      </c>
      <c r="C117" s="100"/>
      <c r="D117" s="100" t="s">
        <v>108</v>
      </c>
      <c r="E117" s="108">
        <v>0</v>
      </c>
      <c r="F117" s="108">
        <v>0</v>
      </c>
      <c r="G117" s="190">
        <f t="shared" si="9"/>
        <v>0</v>
      </c>
    </row>
    <row r="118" spans="1:7" s="73" customFormat="1" hidden="1" x14ac:dyDescent="0.2">
      <c r="A118" s="79" t="s">
        <v>192</v>
      </c>
      <c r="B118" s="77" t="s">
        <v>434</v>
      </c>
      <c r="C118" s="100"/>
      <c r="D118" s="100" t="s">
        <v>108</v>
      </c>
      <c r="E118" s="108">
        <v>0</v>
      </c>
      <c r="F118" s="108">
        <v>0</v>
      </c>
      <c r="G118" s="190">
        <f t="shared" si="9"/>
        <v>0</v>
      </c>
    </row>
    <row r="119" spans="1:7" s="73" customFormat="1" hidden="1" x14ac:dyDescent="0.2">
      <c r="A119" s="79" t="s">
        <v>193</v>
      </c>
      <c r="B119" s="77" t="s">
        <v>435</v>
      </c>
      <c r="C119" s="100"/>
      <c r="D119" s="100" t="s">
        <v>108</v>
      </c>
      <c r="E119" s="108">
        <v>0</v>
      </c>
      <c r="F119" s="108">
        <v>0</v>
      </c>
      <c r="G119" s="190">
        <f>TRUNC((SUMPRODUCT(E117:F117)*C117),2)</f>
        <v>0</v>
      </c>
    </row>
    <row r="120" spans="1:7" s="73" customFormat="1" hidden="1" x14ac:dyDescent="0.2">
      <c r="A120" s="79" t="s">
        <v>301</v>
      </c>
      <c r="B120" s="77" t="s">
        <v>436</v>
      </c>
      <c r="C120" s="100"/>
      <c r="D120" s="100" t="s">
        <v>108</v>
      </c>
      <c r="E120" s="108">
        <v>0</v>
      </c>
      <c r="F120" s="108">
        <v>0</v>
      </c>
      <c r="G120" s="190">
        <f t="shared" si="9"/>
        <v>0</v>
      </c>
    </row>
    <row r="121" spans="1:7" s="73" customFormat="1" hidden="1" x14ac:dyDescent="0.2">
      <c r="A121" s="79" t="s">
        <v>303</v>
      </c>
      <c r="B121" s="77" t="s">
        <v>296</v>
      </c>
      <c r="C121" s="100"/>
      <c r="D121" s="100" t="s">
        <v>108</v>
      </c>
      <c r="E121" s="108">
        <v>0</v>
      </c>
      <c r="F121" s="108">
        <v>0</v>
      </c>
      <c r="G121" s="190">
        <f t="shared" si="9"/>
        <v>0</v>
      </c>
    </row>
    <row r="122" spans="1:7" s="73" customFormat="1" hidden="1" x14ac:dyDescent="0.2">
      <c r="A122" s="79" t="s">
        <v>307</v>
      </c>
      <c r="B122" s="77" t="s">
        <v>306</v>
      </c>
      <c r="C122" s="100"/>
      <c r="D122" s="100" t="s">
        <v>108</v>
      </c>
      <c r="E122" s="108">
        <v>0</v>
      </c>
      <c r="F122" s="108">
        <v>0</v>
      </c>
      <c r="G122" s="190">
        <f t="shared" si="9"/>
        <v>0</v>
      </c>
    </row>
    <row r="123" spans="1:7" s="73" customFormat="1" hidden="1" x14ac:dyDescent="0.2">
      <c r="A123" s="79" t="s">
        <v>425</v>
      </c>
      <c r="B123" s="77" t="s">
        <v>292</v>
      </c>
      <c r="C123" s="100"/>
      <c r="D123" s="100" t="s">
        <v>105</v>
      </c>
      <c r="E123" s="108">
        <v>0</v>
      </c>
      <c r="F123" s="108">
        <v>0</v>
      </c>
      <c r="G123" s="190">
        <f t="shared" si="9"/>
        <v>0</v>
      </c>
    </row>
    <row r="124" spans="1:7" s="73" customFormat="1" ht="25.5" hidden="1" x14ac:dyDescent="0.2">
      <c r="A124" s="79" t="s">
        <v>426</v>
      </c>
      <c r="B124" s="77" t="s">
        <v>290</v>
      </c>
      <c r="C124" s="100"/>
      <c r="D124" s="100" t="s">
        <v>105</v>
      </c>
      <c r="E124" s="108">
        <v>0</v>
      </c>
      <c r="F124" s="108">
        <v>0</v>
      </c>
      <c r="G124" s="190">
        <f t="shared" si="9"/>
        <v>0</v>
      </c>
    </row>
    <row r="125" spans="1:7" s="73" customFormat="1" ht="25.5" hidden="1" x14ac:dyDescent="0.2">
      <c r="A125" s="79" t="s">
        <v>427</v>
      </c>
      <c r="B125" s="77" t="s">
        <v>291</v>
      </c>
      <c r="C125" s="100"/>
      <c r="D125" s="100" t="s">
        <v>105</v>
      </c>
      <c r="E125" s="108">
        <v>0</v>
      </c>
      <c r="F125" s="108">
        <v>0</v>
      </c>
      <c r="G125" s="190">
        <f t="shared" si="9"/>
        <v>0</v>
      </c>
    </row>
    <row r="126" spans="1:7" s="73" customFormat="1" hidden="1" x14ac:dyDescent="0.2">
      <c r="A126" s="79" t="s">
        <v>428</v>
      </c>
      <c r="B126" s="77" t="s">
        <v>449</v>
      </c>
      <c r="C126" s="100"/>
      <c r="D126" s="100" t="s">
        <v>108</v>
      </c>
      <c r="E126" s="108">
        <v>0</v>
      </c>
      <c r="F126" s="108">
        <v>0</v>
      </c>
      <c r="G126" s="190">
        <f t="shared" si="9"/>
        <v>0</v>
      </c>
    </row>
    <row r="127" spans="1:7" s="73" customFormat="1" hidden="1" x14ac:dyDescent="0.2">
      <c r="A127" s="79" t="s">
        <v>429</v>
      </c>
      <c r="B127" s="77" t="s">
        <v>433</v>
      </c>
      <c r="C127" s="100"/>
      <c r="D127" s="100" t="s">
        <v>105</v>
      </c>
      <c r="E127" s="108">
        <v>0</v>
      </c>
      <c r="F127" s="108">
        <v>0</v>
      </c>
      <c r="G127" s="190">
        <f t="shared" si="9"/>
        <v>0</v>
      </c>
    </row>
    <row r="128" spans="1:7" s="73" customFormat="1" hidden="1" x14ac:dyDescent="0.2">
      <c r="A128" s="79" t="s">
        <v>430</v>
      </c>
      <c r="B128" s="77" t="s">
        <v>295</v>
      </c>
      <c r="C128" s="100"/>
      <c r="D128" s="100" t="s">
        <v>108</v>
      </c>
      <c r="E128" s="108">
        <v>0</v>
      </c>
      <c r="F128" s="108">
        <v>0</v>
      </c>
      <c r="G128" s="190">
        <f t="shared" si="9"/>
        <v>0</v>
      </c>
    </row>
    <row r="129" spans="1:7" hidden="1" x14ac:dyDescent="0.2">
      <c r="A129" s="89">
        <v>8</v>
      </c>
      <c r="B129" s="90" t="s">
        <v>78</v>
      </c>
      <c r="C129" s="91"/>
      <c r="D129" s="205"/>
      <c r="E129" s="206"/>
      <c r="F129" s="206"/>
      <c r="G129" s="206"/>
    </row>
    <row r="130" spans="1:7" s="73" customFormat="1" ht="25.5" hidden="1" x14ac:dyDescent="0.2">
      <c r="A130" s="79" t="s">
        <v>277</v>
      </c>
      <c r="B130" s="77" t="s">
        <v>194</v>
      </c>
      <c r="C130" s="100"/>
      <c r="D130" s="100" t="s">
        <v>105</v>
      </c>
      <c r="E130" s="108">
        <v>0</v>
      </c>
      <c r="F130" s="108">
        <v>0</v>
      </c>
      <c r="G130" s="190">
        <f t="shared" ref="G130:G141" si="10">TRUNC((SUMPRODUCT(E130:F130)*C130),2)</f>
        <v>0</v>
      </c>
    </row>
    <row r="131" spans="1:7" s="73" customFormat="1" hidden="1" x14ac:dyDescent="0.2">
      <c r="A131" s="79" t="s">
        <v>278</v>
      </c>
      <c r="B131" s="77" t="s">
        <v>195</v>
      </c>
      <c r="C131" s="100"/>
      <c r="D131" s="100" t="s">
        <v>105</v>
      </c>
      <c r="E131" s="108">
        <v>0</v>
      </c>
      <c r="F131" s="108">
        <v>0</v>
      </c>
      <c r="G131" s="190">
        <f t="shared" si="10"/>
        <v>0</v>
      </c>
    </row>
    <row r="132" spans="1:7" s="73" customFormat="1" ht="25.5" hidden="1" x14ac:dyDescent="0.2">
      <c r="A132" s="79" t="s">
        <v>279</v>
      </c>
      <c r="B132" s="77" t="s">
        <v>324</v>
      </c>
      <c r="C132" s="100"/>
      <c r="D132" s="100" t="s">
        <v>105</v>
      </c>
      <c r="E132" s="108">
        <v>0</v>
      </c>
      <c r="F132" s="108">
        <v>0</v>
      </c>
      <c r="G132" s="190">
        <f t="shared" si="10"/>
        <v>0</v>
      </c>
    </row>
    <row r="133" spans="1:7" s="73" customFormat="1" hidden="1" x14ac:dyDescent="0.2">
      <c r="A133" s="79" t="s">
        <v>280</v>
      </c>
      <c r="B133" s="77" t="s">
        <v>196</v>
      </c>
      <c r="C133" s="100"/>
      <c r="D133" s="100" t="s">
        <v>105</v>
      </c>
      <c r="E133" s="108">
        <v>0</v>
      </c>
      <c r="F133" s="108">
        <v>0</v>
      </c>
      <c r="G133" s="190">
        <f t="shared" si="10"/>
        <v>0</v>
      </c>
    </row>
    <row r="134" spans="1:7" s="73" customFormat="1" hidden="1" x14ac:dyDescent="0.2">
      <c r="A134" s="79" t="s">
        <v>281</v>
      </c>
      <c r="B134" s="77" t="s">
        <v>325</v>
      </c>
      <c r="C134" s="100"/>
      <c r="D134" s="100" t="s">
        <v>105</v>
      </c>
      <c r="E134" s="108">
        <v>0</v>
      </c>
      <c r="F134" s="108">
        <v>0</v>
      </c>
      <c r="G134" s="190">
        <f t="shared" si="10"/>
        <v>0</v>
      </c>
    </row>
    <row r="135" spans="1:7" s="73" customFormat="1" hidden="1" x14ac:dyDescent="0.2">
      <c r="A135" s="79" t="s">
        <v>282</v>
      </c>
      <c r="B135" s="77" t="s">
        <v>197</v>
      </c>
      <c r="C135" s="100"/>
      <c r="D135" s="100" t="s">
        <v>105</v>
      </c>
      <c r="E135" s="108">
        <v>0</v>
      </c>
      <c r="F135" s="108">
        <v>0</v>
      </c>
      <c r="G135" s="190">
        <f t="shared" si="10"/>
        <v>0</v>
      </c>
    </row>
    <row r="136" spans="1:7" s="73" customFormat="1" ht="25.5" hidden="1" x14ac:dyDescent="0.2">
      <c r="A136" s="79" t="s">
        <v>283</v>
      </c>
      <c r="B136" s="77" t="s">
        <v>326</v>
      </c>
      <c r="C136" s="100"/>
      <c r="D136" s="100" t="s">
        <v>105</v>
      </c>
      <c r="E136" s="108">
        <v>0</v>
      </c>
      <c r="F136" s="108">
        <v>0</v>
      </c>
      <c r="G136" s="190">
        <f t="shared" si="10"/>
        <v>0</v>
      </c>
    </row>
    <row r="137" spans="1:7" s="73" customFormat="1" ht="25.5" hidden="1" x14ac:dyDescent="0.2">
      <c r="A137" s="79" t="s">
        <v>284</v>
      </c>
      <c r="B137" s="77" t="s">
        <v>327</v>
      </c>
      <c r="C137" s="100"/>
      <c r="D137" s="100" t="s">
        <v>105</v>
      </c>
      <c r="E137" s="108">
        <v>0</v>
      </c>
      <c r="F137" s="108">
        <v>0</v>
      </c>
      <c r="G137" s="190">
        <f t="shared" si="10"/>
        <v>0</v>
      </c>
    </row>
    <row r="138" spans="1:7" s="73" customFormat="1" hidden="1" x14ac:dyDescent="0.2">
      <c r="A138" s="79" t="s">
        <v>329</v>
      </c>
      <c r="B138" s="77" t="s">
        <v>198</v>
      </c>
      <c r="C138" s="100"/>
      <c r="D138" s="100" t="s">
        <v>105</v>
      </c>
      <c r="E138" s="108">
        <v>0</v>
      </c>
      <c r="F138" s="108">
        <v>0</v>
      </c>
      <c r="G138" s="190">
        <f t="shared" si="10"/>
        <v>0</v>
      </c>
    </row>
    <row r="139" spans="1:7" s="73" customFormat="1" ht="38.25" hidden="1" x14ac:dyDescent="0.2">
      <c r="A139" s="79" t="s">
        <v>330</v>
      </c>
      <c r="B139" s="77" t="s">
        <v>328</v>
      </c>
      <c r="C139" s="100"/>
      <c r="D139" s="100" t="s">
        <v>62</v>
      </c>
      <c r="E139" s="108">
        <v>0</v>
      </c>
      <c r="F139" s="108">
        <v>0</v>
      </c>
      <c r="G139" s="190">
        <f t="shared" si="10"/>
        <v>0</v>
      </c>
    </row>
    <row r="140" spans="1:7" s="73" customFormat="1" hidden="1" x14ac:dyDescent="0.2">
      <c r="A140" s="79" t="s">
        <v>331</v>
      </c>
      <c r="B140" s="77" t="s">
        <v>199</v>
      </c>
      <c r="C140" s="100"/>
      <c r="D140" s="100" t="s">
        <v>105</v>
      </c>
      <c r="E140" s="108">
        <v>0</v>
      </c>
      <c r="F140" s="108">
        <v>0</v>
      </c>
      <c r="G140" s="190">
        <f t="shared" si="10"/>
        <v>0</v>
      </c>
    </row>
    <row r="141" spans="1:7" s="73" customFormat="1" hidden="1" x14ac:dyDescent="0.2">
      <c r="A141" s="79" t="s">
        <v>332</v>
      </c>
      <c r="B141" s="77" t="s">
        <v>461</v>
      </c>
      <c r="C141" s="100"/>
      <c r="D141" s="100" t="s">
        <v>105</v>
      </c>
      <c r="E141" s="108">
        <v>0</v>
      </c>
      <c r="F141" s="108">
        <v>0</v>
      </c>
      <c r="G141" s="190">
        <f t="shared" si="10"/>
        <v>0</v>
      </c>
    </row>
    <row r="142" spans="1:7" x14ac:dyDescent="0.2">
      <c r="A142" s="89">
        <v>6</v>
      </c>
      <c r="B142" s="90" t="s">
        <v>337</v>
      </c>
      <c r="C142" s="91"/>
      <c r="D142" s="205"/>
      <c r="E142" s="206"/>
      <c r="F142" s="206"/>
      <c r="G142" s="206"/>
    </row>
    <row r="143" spans="1:7" s="73" customFormat="1" x14ac:dyDescent="0.2">
      <c r="A143" s="79" t="s">
        <v>181</v>
      </c>
      <c r="B143" s="77" t="s">
        <v>336</v>
      </c>
      <c r="C143" s="100">
        <v>10</v>
      </c>
      <c r="D143" s="100" t="s">
        <v>57</v>
      </c>
      <c r="E143" s="207"/>
      <c r="F143" s="207"/>
      <c r="G143" s="190">
        <f t="shared" ref="G143:G149" si="11">TRUNC((SUMPRODUCT(E143:F143)*C143),2)</f>
        <v>0</v>
      </c>
    </row>
    <row r="144" spans="1:7" s="73" customFormat="1" x14ac:dyDescent="0.2">
      <c r="A144" s="79" t="s">
        <v>791</v>
      </c>
      <c r="B144" s="77" t="s">
        <v>677</v>
      </c>
      <c r="C144" s="100">
        <v>4.5</v>
      </c>
      <c r="D144" s="100" t="s">
        <v>108</v>
      </c>
      <c r="E144" s="207"/>
      <c r="F144" s="207"/>
      <c r="G144" s="190">
        <f t="shared" si="11"/>
        <v>0</v>
      </c>
    </row>
    <row r="145" spans="1:7" s="73" customFormat="1" ht="25.5" x14ac:dyDescent="0.2">
      <c r="A145" s="79" t="s">
        <v>792</v>
      </c>
      <c r="B145" s="77" t="s">
        <v>678</v>
      </c>
      <c r="C145" s="100">
        <v>24</v>
      </c>
      <c r="D145" s="100" t="s">
        <v>57</v>
      </c>
      <c r="E145" s="207"/>
      <c r="F145" s="207"/>
      <c r="G145" s="190">
        <f t="shared" si="11"/>
        <v>0</v>
      </c>
    </row>
    <row r="146" spans="1:7" s="73" customFormat="1" x14ac:dyDescent="0.2">
      <c r="A146" s="79" t="s">
        <v>793</v>
      </c>
      <c r="B146" s="77" t="s">
        <v>856</v>
      </c>
      <c r="C146" s="100">
        <v>2</v>
      </c>
      <c r="D146" s="100" t="s">
        <v>62</v>
      </c>
      <c r="E146" s="209"/>
      <c r="F146" s="209"/>
      <c r="G146" s="190">
        <f t="shared" ref="G146" si="12">TRUNC((SUMPRODUCT(E146:F146)*C146),2)</f>
        <v>0</v>
      </c>
    </row>
    <row r="147" spans="1:7" s="73" customFormat="1" x14ac:dyDescent="0.2">
      <c r="A147" s="79" t="s">
        <v>794</v>
      </c>
      <c r="B147" s="86" t="s">
        <v>872</v>
      </c>
      <c r="C147" s="200">
        <v>106</v>
      </c>
      <c r="D147" s="100" t="s">
        <v>57</v>
      </c>
      <c r="E147" s="209"/>
      <c r="F147" s="209"/>
      <c r="G147" s="190">
        <f t="shared" si="11"/>
        <v>0</v>
      </c>
    </row>
    <row r="148" spans="1:7" s="73" customFormat="1" x14ac:dyDescent="0.2">
      <c r="A148" s="79" t="s">
        <v>795</v>
      </c>
      <c r="B148" s="77" t="s">
        <v>679</v>
      </c>
      <c r="C148" s="100">
        <v>50</v>
      </c>
      <c r="D148" s="100" t="s">
        <v>108</v>
      </c>
      <c r="E148" s="209"/>
      <c r="F148" s="209"/>
      <c r="G148" s="190">
        <f t="shared" si="11"/>
        <v>0</v>
      </c>
    </row>
    <row r="149" spans="1:7" s="73" customFormat="1" x14ac:dyDescent="0.2">
      <c r="A149" s="79" t="s">
        <v>855</v>
      </c>
      <c r="B149" s="77" t="s">
        <v>335</v>
      </c>
      <c r="C149" s="100">
        <v>6</v>
      </c>
      <c r="D149" s="100" t="s">
        <v>108</v>
      </c>
      <c r="E149" s="207"/>
      <c r="F149" s="207"/>
      <c r="G149" s="190">
        <f t="shared" si="11"/>
        <v>0</v>
      </c>
    </row>
    <row r="150" spans="1:7" x14ac:dyDescent="0.2">
      <c r="A150" s="89">
        <v>7</v>
      </c>
      <c r="B150" s="90" t="s">
        <v>99</v>
      </c>
      <c r="C150" s="91"/>
      <c r="D150" s="205"/>
      <c r="E150" s="206"/>
      <c r="F150" s="206"/>
      <c r="G150" s="206"/>
    </row>
    <row r="151" spans="1:7" s="73" customFormat="1" x14ac:dyDescent="0.2">
      <c r="A151" s="79" t="s">
        <v>182</v>
      </c>
      <c r="B151" s="77" t="s">
        <v>462</v>
      </c>
      <c r="C151" s="100">
        <v>22</v>
      </c>
      <c r="D151" s="100" t="s">
        <v>57</v>
      </c>
      <c r="E151" s="209"/>
      <c r="F151" s="209"/>
      <c r="G151" s="190">
        <f t="shared" ref="G151:G154" si="13">TRUNC((SUMPRODUCT(E151:F151)*C151),2)</f>
        <v>0</v>
      </c>
    </row>
    <row r="152" spans="1:7" s="73" customFormat="1" x14ac:dyDescent="0.2">
      <c r="A152" s="79" t="s">
        <v>183</v>
      </c>
      <c r="B152" s="77" t="s">
        <v>202</v>
      </c>
      <c r="C152" s="100">
        <v>45</v>
      </c>
      <c r="D152" s="100" t="s">
        <v>57</v>
      </c>
      <c r="E152" s="209"/>
      <c r="F152" s="209"/>
      <c r="G152" s="190">
        <f t="shared" si="13"/>
        <v>0</v>
      </c>
    </row>
    <row r="153" spans="1:7" s="73" customFormat="1" ht="25.5" x14ac:dyDescent="0.2">
      <c r="A153" s="79" t="s">
        <v>184</v>
      </c>
      <c r="B153" s="77" t="s">
        <v>363</v>
      </c>
      <c r="C153" s="100">
        <v>45</v>
      </c>
      <c r="D153" s="100" t="s">
        <v>57</v>
      </c>
      <c r="E153" s="209"/>
      <c r="F153" s="209"/>
      <c r="G153" s="190">
        <f t="shared" si="13"/>
        <v>0</v>
      </c>
    </row>
    <row r="154" spans="1:7" s="73" customFormat="1" ht="25.5" x14ac:dyDescent="0.2">
      <c r="A154" s="79" t="s">
        <v>185</v>
      </c>
      <c r="B154" s="77" t="s">
        <v>364</v>
      </c>
      <c r="C154" s="100">
        <v>45</v>
      </c>
      <c r="D154" s="100" t="s">
        <v>57</v>
      </c>
      <c r="E154" s="209"/>
      <c r="F154" s="209"/>
      <c r="G154" s="190">
        <f t="shared" si="13"/>
        <v>0</v>
      </c>
    </row>
    <row r="155" spans="1:7" x14ac:dyDescent="0.2">
      <c r="A155" s="89">
        <v>8</v>
      </c>
      <c r="B155" s="90" t="s">
        <v>98</v>
      </c>
      <c r="C155" s="91"/>
      <c r="D155" s="205"/>
      <c r="E155" s="206"/>
      <c r="F155" s="206"/>
      <c r="G155" s="206"/>
    </row>
    <row r="156" spans="1:7" s="73" customFormat="1" x14ac:dyDescent="0.2">
      <c r="A156" s="79" t="s">
        <v>277</v>
      </c>
      <c r="B156" s="77" t="s">
        <v>463</v>
      </c>
      <c r="C156" s="100">
        <v>1</v>
      </c>
      <c r="D156" s="102" t="s">
        <v>476</v>
      </c>
      <c r="E156" s="209"/>
      <c r="F156" s="208" t="s">
        <v>61</v>
      </c>
      <c r="G156" s="190">
        <f t="shared" ref="G156:G160" si="14">TRUNC((SUMPRODUCT(E156:F156)*C156),2)</f>
        <v>0</v>
      </c>
    </row>
    <row r="157" spans="1:7" s="73" customFormat="1" ht="25.5" x14ac:dyDescent="0.2">
      <c r="A157" s="79" t="s">
        <v>278</v>
      </c>
      <c r="B157" s="77" t="s">
        <v>464</v>
      </c>
      <c r="C157" s="100">
        <v>28</v>
      </c>
      <c r="D157" s="100" t="s">
        <v>57</v>
      </c>
      <c r="E157" s="209"/>
      <c r="F157" s="208" t="s">
        <v>61</v>
      </c>
      <c r="G157" s="190">
        <f t="shared" si="14"/>
        <v>0</v>
      </c>
    </row>
    <row r="158" spans="1:7" s="73" customFormat="1" ht="25.5" x14ac:dyDescent="0.2">
      <c r="A158" s="79" t="s">
        <v>279</v>
      </c>
      <c r="B158" s="77" t="s">
        <v>853</v>
      </c>
      <c r="C158" s="100">
        <v>100</v>
      </c>
      <c r="D158" s="100" t="s">
        <v>57</v>
      </c>
      <c r="E158" s="209"/>
      <c r="F158" s="209"/>
      <c r="G158" s="190">
        <f t="shared" si="14"/>
        <v>0</v>
      </c>
    </row>
    <row r="159" spans="1:7" s="73" customFormat="1" x14ac:dyDescent="0.2">
      <c r="A159" s="79" t="s">
        <v>280</v>
      </c>
      <c r="B159" s="77" t="s">
        <v>787</v>
      </c>
      <c r="C159" s="200">
        <v>7</v>
      </c>
      <c r="D159" s="100" t="s">
        <v>57</v>
      </c>
      <c r="E159" s="209"/>
      <c r="F159" s="209"/>
      <c r="G159" s="190">
        <f t="shared" si="14"/>
        <v>0</v>
      </c>
    </row>
    <row r="160" spans="1:7" s="73" customFormat="1" x14ac:dyDescent="0.2">
      <c r="A160" s="79" t="s">
        <v>281</v>
      </c>
      <c r="B160" s="77" t="s">
        <v>680</v>
      </c>
      <c r="C160" s="100">
        <v>3</v>
      </c>
      <c r="D160" s="100" t="s">
        <v>57</v>
      </c>
      <c r="E160" s="207"/>
      <c r="F160" s="207"/>
      <c r="G160" s="190">
        <f t="shared" si="14"/>
        <v>0</v>
      </c>
    </row>
    <row r="161" spans="1:7" x14ac:dyDescent="0.2">
      <c r="A161" s="89">
        <v>9</v>
      </c>
      <c r="B161" s="90" t="s">
        <v>343</v>
      </c>
      <c r="C161" s="91"/>
      <c r="D161" s="205"/>
      <c r="E161" s="206"/>
      <c r="F161" s="206"/>
      <c r="G161" s="206"/>
    </row>
    <row r="162" spans="1:7" s="73" customFormat="1" ht="25.5" x14ac:dyDescent="0.2">
      <c r="A162" s="79" t="s">
        <v>200</v>
      </c>
      <c r="B162" s="77" t="s">
        <v>681</v>
      </c>
      <c r="C162" s="100">
        <v>1</v>
      </c>
      <c r="D162" s="102" t="s">
        <v>476</v>
      </c>
      <c r="E162" s="209"/>
      <c r="F162" s="209"/>
      <c r="G162" s="190">
        <f t="shared" ref="G162:G163" si="15">TRUNC((SUMPRODUCT(E162:F162)*C162),2)</f>
        <v>0</v>
      </c>
    </row>
    <row r="163" spans="1:7" s="73" customFormat="1" ht="25.5" x14ac:dyDescent="0.2">
      <c r="A163" s="79" t="s">
        <v>201</v>
      </c>
      <c r="B163" s="77" t="s">
        <v>682</v>
      </c>
      <c r="C163" s="100">
        <v>3</v>
      </c>
      <c r="D163" s="102" t="s">
        <v>476</v>
      </c>
      <c r="E163" s="209"/>
      <c r="F163" s="208" t="s">
        <v>61</v>
      </c>
      <c r="G163" s="190">
        <f t="shared" si="15"/>
        <v>0</v>
      </c>
    </row>
    <row r="164" spans="1:7" x14ac:dyDescent="0.2">
      <c r="A164" s="89">
        <v>10</v>
      </c>
      <c r="B164" s="90" t="s">
        <v>85</v>
      </c>
      <c r="C164" s="91"/>
      <c r="D164" s="205"/>
      <c r="E164" s="206"/>
      <c r="F164" s="206"/>
      <c r="G164" s="206"/>
    </row>
    <row r="165" spans="1:7" s="73" customFormat="1" x14ac:dyDescent="0.2">
      <c r="A165" s="79" t="s">
        <v>203</v>
      </c>
      <c r="B165" s="77" t="s">
        <v>299</v>
      </c>
      <c r="C165" s="100">
        <v>1</v>
      </c>
      <c r="D165" s="102" t="s">
        <v>476</v>
      </c>
      <c r="E165" s="209"/>
      <c r="F165" s="208" t="s">
        <v>61</v>
      </c>
      <c r="G165" s="190">
        <f t="shared" ref="G165:G174" si="16">TRUNC((SUMPRODUCT(E165:F165)*C165),2)</f>
        <v>0</v>
      </c>
    </row>
    <row r="166" spans="1:7" s="73" customFormat="1" ht="25.5" x14ac:dyDescent="0.2">
      <c r="A166" s="79" t="s">
        <v>204</v>
      </c>
      <c r="B166" s="77" t="s">
        <v>683</v>
      </c>
      <c r="C166" s="100">
        <v>16</v>
      </c>
      <c r="D166" s="102" t="s">
        <v>108</v>
      </c>
      <c r="E166" s="209"/>
      <c r="F166" s="209"/>
      <c r="G166" s="190">
        <f t="shared" si="16"/>
        <v>0</v>
      </c>
    </row>
    <row r="167" spans="1:7" s="73" customFormat="1" ht="25.5" x14ac:dyDescent="0.2">
      <c r="A167" s="79" t="s">
        <v>205</v>
      </c>
      <c r="B167" s="77" t="s">
        <v>684</v>
      </c>
      <c r="C167" s="200">
        <v>10.5</v>
      </c>
      <c r="D167" s="100" t="s">
        <v>57</v>
      </c>
      <c r="E167" s="209"/>
      <c r="F167" s="209"/>
      <c r="G167" s="190">
        <f t="shared" si="16"/>
        <v>0</v>
      </c>
    </row>
    <row r="168" spans="1:7" s="73" customFormat="1" ht="25.5" x14ac:dyDescent="0.2">
      <c r="A168" s="79" t="s">
        <v>206</v>
      </c>
      <c r="B168" s="77" t="s">
        <v>685</v>
      </c>
      <c r="C168" s="200">
        <v>1.8</v>
      </c>
      <c r="D168" s="100" t="s">
        <v>57</v>
      </c>
      <c r="E168" s="209"/>
      <c r="F168" s="209"/>
      <c r="G168" s="190">
        <f t="shared" si="16"/>
        <v>0</v>
      </c>
    </row>
    <row r="169" spans="1:7" s="73" customFormat="1" ht="25.5" x14ac:dyDescent="0.2">
      <c r="A169" s="79" t="s">
        <v>796</v>
      </c>
      <c r="B169" s="86" t="s">
        <v>854</v>
      </c>
      <c r="C169" s="100">
        <v>1</v>
      </c>
      <c r="D169" s="102" t="s">
        <v>476</v>
      </c>
      <c r="E169" s="209"/>
      <c r="F169" s="209"/>
      <c r="G169" s="190">
        <f t="shared" si="16"/>
        <v>0</v>
      </c>
    </row>
    <row r="170" spans="1:7" s="73" customFormat="1" x14ac:dyDescent="0.2">
      <c r="A170" s="79" t="s">
        <v>797</v>
      </c>
      <c r="B170" s="77" t="s">
        <v>686</v>
      </c>
      <c r="C170" s="100">
        <v>9</v>
      </c>
      <c r="D170" s="100" t="s">
        <v>57</v>
      </c>
      <c r="E170" s="209"/>
      <c r="F170" s="209"/>
      <c r="G170" s="190">
        <f t="shared" si="16"/>
        <v>0</v>
      </c>
    </row>
    <row r="171" spans="1:7" s="73" customFormat="1" x14ac:dyDescent="0.2">
      <c r="A171" s="79" t="s">
        <v>798</v>
      </c>
      <c r="B171" s="77" t="s">
        <v>687</v>
      </c>
      <c r="C171" s="100">
        <v>2.2000000000000002</v>
      </c>
      <c r="D171" s="100" t="s">
        <v>57</v>
      </c>
      <c r="E171" s="209"/>
      <c r="F171" s="209"/>
      <c r="G171" s="190">
        <f t="shared" si="16"/>
        <v>0</v>
      </c>
    </row>
    <row r="172" spans="1:7" s="73" customFormat="1" x14ac:dyDescent="0.2">
      <c r="A172" s="79" t="s">
        <v>799</v>
      </c>
      <c r="B172" s="86" t="s">
        <v>688</v>
      </c>
      <c r="C172" s="100">
        <v>13</v>
      </c>
      <c r="D172" s="100" t="s">
        <v>57</v>
      </c>
      <c r="E172" s="209"/>
      <c r="F172" s="209"/>
      <c r="G172" s="190">
        <f t="shared" si="16"/>
        <v>0</v>
      </c>
    </row>
    <row r="173" spans="1:7" s="73" customFormat="1" x14ac:dyDescent="0.2">
      <c r="A173" s="79" t="s">
        <v>800</v>
      </c>
      <c r="B173" s="86" t="s">
        <v>689</v>
      </c>
      <c r="C173" s="200">
        <v>14</v>
      </c>
      <c r="D173" s="100" t="s">
        <v>57</v>
      </c>
      <c r="E173" s="209"/>
      <c r="F173" s="209"/>
      <c r="G173" s="190">
        <f t="shared" si="16"/>
        <v>0</v>
      </c>
    </row>
    <row r="174" spans="1:7" s="73" customFormat="1" ht="25.5" x14ac:dyDescent="0.2">
      <c r="A174" s="79" t="s">
        <v>801</v>
      </c>
      <c r="B174" s="86" t="s">
        <v>783</v>
      </c>
      <c r="C174" s="100">
        <v>0.7</v>
      </c>
      <c r="D174" s="102" t="s">
        <v>62</v>
      </c>
      <c r="E174" s="207"/>
      <c r="F174" s="207"/>
      <c r="G174" s="190">
        <f t="shared" si="16"/>
        <v>0</v>
      </c>
    </row>
    <row r="175" spans="1:7" x14ac:dyDescent="0.2">
      <c r="A175" s="89">
        <v>11</v>
      </c>
      <c r="B175" s="90" t="s">
        <v>86</v>
      </c>
      <c r="C175" s="91"/>
      <c r="D175" s="205"/>
      <c r="E175" s="206"/>
      <c r="F175" s="206"/>
      <c r="G175" s="206"/>
    </row>
    <row r="176" spans="1:7" s="73" customFormat="1" x14ac:dyDescent="0.2">
      <c r="A176" s="79" t="s">
        <v>207</v>
      </c>
      <c r="B176" s="77" t="s">
        <v>690</v>
      </c>
      <c r="C176" s="100">
        <v>1</v>
      </c>
      <c r="D176" s="102" t="s">
        <v>247</v>
      </c>
      <c r="E176" s="207"/>
      <c r="F176" s="207"/>
      <c r="G176" s="190">
        <f t="shared" ref="G176:G182" si="17">TRUNC((SUMPRODUCT(E176:F176)*C176),2)</f>
        <v>0</v>
      </c>
    </row>
    <row r="177" spans="1:7" s="73" customFormat="1" x14ac:dyDescent="0.2">
      <c r="A177" s="79" t="s">
        <v>208</v>
      </c>
      <c r="B177" s="77" t="s">
        <v>691</v>
      </c>
      <c r="C177" s="100">
        <v>1</v>
      </c>
      <c r="D177" s="102" t="s">
        <v>247</v>
      </c>
      <c r="E177" s="207"/>
      <c r="F177" s="207"/>
      <c r="G177" s="190">
        <f t="shared" si="17"/>
        <v>0</v>
      </c>
    </row>
    <row r="178" spans="1:7" s="73" customFormat="1" x14ac:dyDescent="0.2">
      <c r="A178" s="79" t="s">
        <v>209</v>
      </c>
      <c r="B178" s="77" t="s">
        <v>692</v>
      </c>
      <c r="C178" s="100">
        <v>1</v>
      </c>
      <c r="D178" s="102" t="s">
        <v>247</v>
      </c>
      <c r="E178" s="209"/>
      <c r="F178" s="209"/>
      <c r="G178" s="190">
        <f t="shared" si="17"/>
        <v>0</v>
      </c>
    </row>
    <row r="179" spans="1:7" s="73" customFormat="1" x14ac:dyDescent="0.2">
      <c r="A179" s="79" t="s">
        <v>210</v>
      </c>
      <c r="B179" s="77" t="s">
        <v>693</v>
      </c>
      <c r="C179" s="100">
        <v>1</v>
      </c>
      <c r="D179" s="102" t="s">
        <v>247</v>
      </c>
      <c r="E179" s="207"/>
      <c r="F179" s="207"/>
      <c r="G179" s="190">
        <f t="shared" si="17"/>
        <v>0</v>
      </c>
    </row>
    <row r="180" spans="1:7" s="73" customFormat="1" x14ac:dyDescent="0.2">
      <c r="A180" s="79" t="s">
        <v>211</v>
      </c>
      <c r="B180" s="77" t="s">
        <v>340</v>
      </c>
      <c r="C180" s="100">
        <v>1</v>
      </c>
      <c r="D180" s="102" t="s">
        <v>476</v>
      </c>
      <c r="E180" s="207"/>
      <c r="F180" s="207"/>
      <c r="G180" s="190">
        <f t="shared" si="17"/>
        <v>0</v>
      </c>
    </row>
    <row r="181" spans="1:7" s="73" customFormat="1" x14ac:dyDescent="0.2">
      <c r="A181" s="79" t="s">
        <v>788</v>
      </c>
      <c r="B181" s="77" t="s">
        <v>694</v>
      </c>
      <c r="C181" s="100">
        <v>1</v>
      </c>
      <c r="D181" s="102" t="s">
        <v>476</v>
      </c>
      <c r="E181" s="207"/>
      <c r="F181" s="207"/>
      <c r="G181" s="190">
        <f t="shared" si="17"/>
        <v>0</v>
      </c>
    </row>
    <row r="182" spans="1:7" s="73" customFormat="1" x14ac:dyDescent="0.2">
      <c r="A182" s="79" t="s">
        <v>802</v>
      </c>
      <c r="B182" s="77" t="s">
        <v>695</v>
      </c>
      <c r="C182" s="100">
        <v>1</v>
      </c>
      <c r="D182" s="102" t="s">
        <v>212</v>
      </c>
      <c r="E182" s="209"/>
      <c r="F182" s="209"/>
      <c r="G182" s="190">
        <f t="shared" si="17"/>
        <v>0</v>
      </c>
    </row>
    <row r="183" spans="1:7" x14ac:dyDescent="0.2">
      <c r="A183" s="89">
        <v>12</v>
      </c>
      <c r="B183" s="90" t="s">
        <v>88</v>
      </c>
      <c r="C183" s="91"/>
      <c r="D183" s="205"/>
      <c r="E183" s="206"/>
      <c r="F183" s="206"/>
      <c r="G183" s="206"/>
    </row>
    <row r="184" spans="1:7" s="73" customFormat="1" x14ac:dyDescent="0.2">
      <c r="A184" s="79" t="s">
        <v>784</v>
      </c>
      <c r="B184" s="77" t="s">
        <v>344</v>
      </c>
      <c r="C184" s="100">
        <v>1</v>
      </c>
      <c r="D184" s="102" t="s">
        <v>476</v>
      </c>
      <c r="E184" s="207"/>
      <c r="F184" s="207"/>
      <c r="G184" s="190">
        <f t="shared" ref="G184:G185" si="18">TRUNC((SUMPRODUCT(E184:F184)*C184),2)</f>
        <v>0</v>
      </c>
    </row>
    <row r="185" spans="1:7" s="73" customFormat="1" ht="25.5" x14ac:dyDescent="0.2">
      <c r="A185" s="79" t="s">
        <v>785</v>
      </c>
      <c r="B185" s="77" t="s">
        <v>345</v>
      </c>
      <c r="C185" s="100">
        <v>14.5</v>
      </c>
      <c r="D185" s="102" t="s">
        <v>105</v>
      </c>
      <c r="E185" s="207"/>
      <c r="F185" s="207"/>
      <c r="G185" s="190">
        <f t="shared" si="18"/>
        <v>0</v>
      </c>
    </row>
    <row r="186" spans="1:7" x14ac:dyDescent="0.2">
      <c r="A186" s="89">
        <v>13</v>
      </c>
      <c r="B186" s="90" t="s">
        <v>90</v>
      </c>
      <c r="C186" s="91"/>
      <c r="D186" s="205"/>
      <c r="E186" s="206"/>
      <c r="F186" s="206"/>
      <c r="G186" s="206"/>
    </row>
    <row r="187" spans="1:7" s="73" customFormat="1" x14ac:dyDescent="0.2">
      <c r="A187" s="79" t="s">
        <v>762</v>
      </c>
      <c r="B187" s="77" t="s">
        <v>218</v>
      </c>
      <c r="C187" s="100">
        <v>170</v>
      </c>
      <c r="D187" s="102" t="s">
        <v>105</v>
      </c>
      <c r="E187" s="209"/>
      <c r="F187" s="209"/>
      <c r="G187" s="190">
        <f t="shared" ref="G187:G195" si="19">TRUNC((SUMPRODUCT(E187:F187)*C187),2)</f>
        <v>0</v>
      </c>
    </row>
    <row r="188" spans="1:7" s="73" customFormat="1" x14ac:dyDescent="0.2">
      <c r="A188" s="79" t="s">
        <v>213</v>
      </c>
      <c r="B188" s="77" t="s">
        <v>219</v>
      </c>
      <c r="C188" s="100">
        <v>50</v>
      </c>
      <c r="D188" s="102" t="s">
        <v>105</v>
      </c>
      <c r="E188" s="209"/>
      <c r="F188" s="209"/>
      <c r="G188" s="190">
        <f t="shared" si="19"/>
        <v>0</v>
      </c>
    </row>
    <row r="189" spans="1:7" s="73" customFormat="1" x14ac:dyDescent="0.2">
      <c r="A189" s="79" t="s">
        <v>763</v>
      </c>
      <c r="B189" s="77" t="s">
        <v>220</v>
      </c>
      <c r="C189" s="100">
        <v>50</v>
      </c>
      <c r="D189" s="102" t="s">
        <v>105</v>
      </c>
      <c r="E189" s="209"/>
      <c r="F189" s="209"/>
      <c r="G189" s="190">
        <f t="shared" si="19"/>
        <v>0</v>
      </c>
    </row>
    <row r="190" spans="1:7" s="73" customFormat="1" ht="25.5" x14ac:dyDescent="0.2">
      <c r="A190" s="79" t="s">
        <v>764</v>
      </c>
      <c r="B190" s="77" t="s">
        <v>696</v>
      </c>
      <c r="C190" s="100">
        <v>6</v>
      </c>
      <c r="D190" s="102" t="s">
        <v>105</v>
      </c>
      <c r="E190" s="209"/>
      <c r="F190" s="209"/>
      <c r="G190" s="190">
        <f t="shared" si="19"/>
        <v>0</v>
      </c>
    </row>
    <row r="191" spans="1:7" s="73" customFormat="1" x14ac:dyDescent="0.2">
      <c r="A191" s="79" t="s">
        <v>778</v>
      </c>
      <c r="B191" s="77" t="s">
        <v>697</v>
      </c>
      <c r="C191" s="100">
        <v>120</v>
      </c>
      <c r="D191" s="102" t="s">
        <v>105</v>
      </c>
      <c r="E191" s="209"/>
      <c r="F191" s="209"/>
      <c r="G191" s="190">
        <f t="shared" si="19"/>
        <v>0</v>
      </c>
    </row>
    <row r="192" spans="1:7" s="73" customFormat="1" x14ac:dyDescent="0.2">
      <c r="A192" s="79" t="s">
        <v>779</v>
      </c>
      <c r="B192" s="77" t="s">
        <v>698</v>
      </c>
      <c r="C192" s="100">
        <v>7</v>
      </c>
      <c r="D192" s="102" t="s">
        <v>105</v>
      </c>
      <c r="E192" s="209"/>
      <c r="F192" s="209"/>
      <c r="G192" s="190">
        <f t="shared" si="19"/>
        <v>0</v>
      </c>
    </row>
    <row r="193" spans="1:7" s="73" customFormat="1" x14ac:dyDescent="0.2">
      <c r="A193" s="79" t="s">
        <v>780</v>
      </c>
      <c r="B193" s="77" t="s">
        <v>699</v>
      </c>
      <c r="C193" s="100">
        <v>70</v>
      </c>
      <c r="D193" s="102" t="s">
        <v>105</v>
      </c>
      <c r="E193" s="209"/>
      <c r="F193" s="209"/>
      <c r="G193" s="190">
        <f t="shared" si="19"/>
        <v>0</v>
      </c>
    </row>
    <row r="194" spans="1:7" s="73" customFormat="1" x14ac:dyDescent="0.2">
      <c r="A194" s="79" t="s">
        <v>781</v>
      </c>
      <c r="B194" s="77" t="s">
        <v>700</v>
      </c>
      <c r="C194" s="100">
        <v>1</v>
      </c>
      <c r="D194" s="102" t="s">
        <v>105</v>
      </c>
      <c r="E194" s="209"/>
      <c r="F194" s="209"/>
      <c r="G194" s="190">
        <f t="shared" si="19"/>
        <v>0</v>
      </c>
    </row>
    <row r="195" spans="1:7" s="73" customFormat="1" x14ac:dyDescent="0.2">
      <c r="A195" s="79" t="s">
        <v>782</v>
      </c>
      <c r="B195" s="77" t="s">
        <v>701</v>
      </c>
      <c r="C195" s="100">
        <v>0.5</v>
      </c>
      <c r="D195" s="102" t="s">
        <v>105</v>
      </c>
      <c r="E195" s="209"/>
      <c r="F195" s="209"/>
      <c r="G195" s="190">
        <f t="shared" si="19"/>
        <v>0</v>
      </c>
    </row>
    <row r="196" spans="1:7" x14ac:dyDescent="0.2">
      <c r="A196" s="89">
        <v>14</v>
      </c>
      <c r="B196" s="90" t="s">
        <v>97</v>
      </c>
      <c r="C196" s="91"/>
      <c r="D196" s="205"/>
      <c r="E196" s="206"/>
      <c r="F196" s="206"/>
      <c r="G196" s="206"/>
    </row>
    <row r="197" spans="1:7" s="73" customFormat="1" x14ac:dyDescent="0.2">
      <c r="A197" s="79" t="s">
        <v>214</v>
      </c>
      <c r="B197" s="77" t="s">
        <v>361</v>
      </c>
      <c r="C197" s="100">
        <v>2</v>
      </c>
      <c r="D197" s="102" t="s">
        <v>476</v>
      </c>
      <c r="E197" s="209"/>
      <c r="F197" s="209"/>
      <c r="G197" s="190">
        <f t="shared" ref="G197:G201" si="20">TRUNC((SUMPRODUCT(E197:F197)*C197),2)</f>
        <v>0</v>
      </c>
    </row>
    <row r="198" spans="1:7" s="73" customFormat="1" x14ac:dyDescent="0.2">
      <c r="A198" s="79" t="s">
        <v>341</v>
      </c>
      <c r="B198" s="77" t="s">
        <v>360</v>
      </c>
      <c r="C198" s="100">
        <v>15</v>
      </c>
      <c r="D198" s="102" t="s">
        <v>476</v>
      </c>
      <c r="E198" s="209"/>
      <c r="F198" s="209"/>
      <c r="G198" s="190">
        <f t="shared" si="20"/>
        <v>0</v>
      </c>
    </row>
    <row r="199" spans="1:7" s="73" customFormat="1" x14ac:dyDescent="0.2">
      <c r="A199" s="79" t="s">
        <v>215</v>
      </c>
      <c r="B199" s="77" t="s">
        <v>466</v>
      </c>
      <c r="C199" s="100">
        <v>3</v>
      </c>
      <c r="D199" s="102" t="s">
        <v>476</v>
      </c>
      <c r="E199" s="209"/>
      <c r="F199" s="209"/>
      <c r="G199" s="190">
        <f t="shared" si="20"/>
        <v>0</v>
      </c>
    </row>
    <row r="200" spans="1:7" s="73" customFormat="1" x14ac:dyDescent="0.2">
      <c r="A200" s="79" t="s">
        <v>216</v>
      </c>
      <c r="B200" s="77" t="s">
        <v>228</v>
      </c>
      <c r="C200" s="100">
        <v>1</v>
      </c>
      <c r="D200" s="102" t="s">
        <v>476</v>
      </c>
      <c r="E200" s="209"/>
      <c r="F200" s="209"/>
      <c r="G200" s="190">
        <f t="shared" si="20"/>
        <v>0</v>
      </c>
    </row>
    <row r="201" spans="1:7" s="73" customFormat="1" x14ac:dyDescent="0.2">
      <c r="A201" s="79" t="s">
        <v>217</v>
      </c>
      <c r="B201" s="86" t="s">
        <v>362</v>
      </c>
      <c r="C201" s="200">
        <v>12</v>
      </c>
      <c r="D201" s="203" t="s">
        <v>108</v>
      </c>
      <c r="E201" s="209"/>
      <c r="F201" s="209"/>
      <c r="G201" s="190">
        <f t="shared" si="20"/>
        <v>0</v>
      </c>
    </row>
    <row r="202" spans="1:7" x14ac:dyDescent="0.2">
      <c r="A202" s="89">
        <v>15</v>
      </c>
      <c r="B202" s="90" t="s">
        <v>92</v>
      </c>
      <c r="C202" s="91"/>
      <c r="D202" s="205"/>
      <c r="E202" s="206"/>
      <c r="F202" s="206"/>
      <c r="G202" s="206"/>
    </row>
    <row r="203" spans="1:7" s="73" customFormat="1" ht="38.25" x14ac:dyDescent="0.2">
      <c r="A203" s="79" t="s">
        <v>765</v>
      </c>
      <c r="B203" s="77" t="s">
        <v>349</v>
      </c>
      <c r="C203" s="100">
        <v>1</v>
      </c>
      <c r="D203" s="102" t="s">
        <v>476</v>
      </c>
      <c r="E203" s="207"/>
      <c r="F203" s="207"/>
      <c r="G203" s="190">
        <f t="shared" ref="G203:G206" si="21">TRUNC((SUMPRODUCT(E203:F203)*C203),2)</f>
        <v>0</v>
      </c>
    </row>
    <row r="204" spans="1:7" s="73" customFormat="1" x14ac:dyDescent="0.2">
      <c r="A204" s="79" t="s">
        <v>766</v>
      </c>
      <c r="B204" s="77" t="s">
        <v>348</v>
      </c>
      <c r="C204" s="100">
        <v>1</v>
      </c>
      <c r="D204" s="102" t="s">
        <v>476</v>
      </c>
      <c r="E204" s="209"/>
      <c r="F204" s="209"/>
      <c r="G204" s="190">
        <f t="shared" si="21"/>
        <v>0</v>
      </c>
    </row>
    <row r="205" spans="1:7" s="73" customFormat="1" x14ac:dyDescent="0.2">
      <c r="A205" s="79" t="s">
        <v>803</v>
      </c>
      <c r="B205" s="77" t="s">
        <v>347</v>
      </c>
      <c r="C205" s="100">
        <v>4</v>
      </c>
      <c r="D205" s="102" t="s">
        <v>476</v>
      </c>
      <c r="E205" s="207"/>
      <c r="F205" s="207"/>
      <c r="G205" s="190">
        <f t="shared" si="21"/>
        <v>0</v>
      </c>
    </row>
    <row r="206" spans="1:7" s="73" customFormat="1" x14ac:dyDescent="0.2">
      <c r="A206" s="79" t="s">
        <v>804</v>
      </c>
      <c r="B206" s="77" t="s">
        <v>702</v>
      </c>
      <c r="C206" s="100">
        <v>3</v>
      </c>
      <c r="D206" s="102" t="s">
        <v>476</v>
      </c>
      <c r="E206" s="207"/>
      <c r="F206" s="207"/>
      <c r="G206" s="190">
        <f t="shared" si="21"/>
        <v>0</v>
      </c>
    </row>
    <row r="207" spans="1:7" x14ac:dyDescent="0.2">
      <c r="A207" s="89">
        <v>16</v>
      </c>
      <c r="B207" s="90" t="s">
        <v>93</v>
      </c>
      <c r="C207" s="91"/>
      <c r="D207" s="205"/>
      <c r="E207" s="206"/>
      <c r="F207" s="206"/>
      <c r="G207" s="206"/>
    </row>
    <row r="208" spans="1:7" s="73" customFormat="1" x14ac:dyDescent="0.2">
      <c r="A208" s="79" t="s">
        <v>805</v>
      </c>
      <c r="B208" s="77" t="s">
        <v>358</v>
      </c>
      <c r="C208" s="100">
        <v>1</v>
      </c>
      <c r="D208" s="102" t="s">
        <v>476</v>
      </c>
      <c r="E208" s="209"/>
      <c r="F208" s="209"/>
      <c r="G208" s="190">
        <f t="shared" ref="G208:G239" si="22">TRUNC((SUMPRODUCT(E208:F208)*C208),2)</f>
        <v>0</v>
      </c>
    </row>
    <row r="209" spans="1:7" s="73" customFormat="1" x14ac:dyDescent="0.2">
      <c r="A209" s="79" t="s">
        <v>221</v>
      </c>
      <c r="B209" s="77" t="s">
        <v>751</v>
      </c>
      <c r="C209" s="100">
        <v>1</v>
      </c>
      <c r="D209" s="102" t="s">
        <v>476</v>
      </c>
      <c r="E209" s="209"/>
      <c r="F209" s="209"/>
      <c r="G209" s="190">
        <f t="shared" si="22"/>
        <v>0</v>
      </c>
    </row>
    <row r="210" spans="1:7" s="73" customFormat="1" x14ac:dyDescent="0.2">
      <c r="A210" s="79" t="s">
        <v>806</v>
      </c>
      <c r="B210" s="77" t="s">
        <v>849</v>
      </c>
      <c r="C210" s="100">
        <v>1</v>
      </c>
      <c r="D210" s="102" t="s">
        <v>476</v>
      </c>
      <c r="E210" s="209"/>
      <c r="F210" s="209"/>
      <c r="G210" s="190">
        <f t="shared" si="22"/>
        <v>0</v>
      </c>
    </row>
    <row r="211" spans="1:7" s="73" customFormat="1" x14ac:dyDescent="0.2">
      <c r="A211" s="79" t="s">
        <v>222</v>
      </c>
      <c r="B211" s="77" t="s">
        <v>353</v>
      </c>
      <c r="C211" s="100">
        <v>1</v>
      </c>
      <c r="D211" s="102" t="s">
        <v>476</v>
      </c>
      <c r="E211" s="209"/>
      <c r="F211" s="209"/>
      <c r="G211" s="190">
        <f t="shared" si="22"/>
        <v>0</v>
      </c>
    </row>
    <row r="212" spans="1:7" s="73" customFormat="1" x14ac:dyDescent="0.2">
      <c r="A212" s="79" t="s">
        <v>223</v>
      </c>
      <c r="B212" s="86" t="s">
        <v>754</v>
      </c>
      <c r="C212" s="200">
        <v>4</v>
      </c>
      <c r="D212" s="203" t="s">
        <v>476</v>
      </c>
      <c r="E212" s="209"/>
      <c r="F212" s="209"/>
      <c r="G212" s="190">
        <f t="shared" si="22"/>
        <v>0</v>
      </c>
    </row>
    <row r="213" spans="1:7" s="73" customFormat="1" x14ac:dyDescent="0.2">
      <c r="A213" s="79" t="s">
        <v>224</v>
      </c>
      <c r="B213" s="86" t="s">
        <v>755</v>
      </c>
      <c r="C213" s="200">
        <v>2</v>
      </c>
      <c r="D213" s="203" t="s">
        <v>476</v>
      </c>
      <c r="E213" s="209"/>
      <c r="F213" s="209"/>
      <c r="G213" s="190">
        <f t="shared" si="22"/>
        <v>0</v>
      </c>
    </row>
    <row r="214" spans="1:7" s="73" customFormat="1" x14ac:dyDescent="0.2">
      <c r="A214" s="79" t="s">
        <v>382</v>
      </c>
      <c r="B214" s="86" t="s">
        <v>756</v>
      </c>
      <c r="C214" s="200">
        <v>2</v>
      </c>
      <c r="D214" s="203" t="s">
        <v>476</v>
      </c>
      <c r="E214" s="209"/>
      <c r="F214" s="209"/>
      <c r="G214" s="190">
        <f t="shared" si="22"/>
        <v>0</v>
      </c>
    </row>
    <row r="215" spans="1:7" s="73" customFormat="1" x14ac:dyDescent="0.2">
      <c r="A215" s="79" t="s">
        <v>225</v>
      </c>
      <c r="B215" s="86" t="s">
        <v>757</v>
      </c>
      <c r="C215" s="200">
        <v>1</v>
      </c>
      <c r="D215" s="203" t="s">
        <v>476</v>
      </c>
      <c r="E215" s="209"/>
      <c r="F215" s="209"/>
      <c r="G215" s="190">
        <f t="shared" si="22"/>
        <v>0</v>
      </c>
    </row>
    <row r="216" spans="1:7" s="73" customFormat="1" x14ac:dyDescent="0.2">
      <c r="A216" s="79" t="s">
        <v>383</v>
      </c>
      <c r="B216" s="77" t="s">
        <v>760</v>
      </c>
      <c r="C216" s="100">
        <v>1</v>
      </c>
      <c r="D216" s="102" t="s">
        <v>476</v>
      </c>
      <c r="E216" s="209"/>
      <c r="F216" s="209"/>
      <c r="G216" s="190">
        <f t="shared" si="22"/>
        <v>0</v>
      </c>
    </row>
    <row r="217" spans="1:7" s="73" customFormat="1" x14ac:dyDescent="0.2">
      <c r="A217" s="79" t="s">
        <v>226</v>
      </c>
      <c r="B217" s="77" t="s">
        <v>758</v>
      </c>
      <c r="C217" s="100">
        <v>4</v>
      </c>
      <c r="D217" s="102" t="s">
        <v>476</v>
      </c>
      <c r="E217" s="209"/>
      <c r="F217" s="209"/>
      <c r="G217" s="190">
        <f t="shared" si="22"/>
        <v>0</v>
      </c>
    </row>
    <row r="218" spans="1:7" s="73" customFormat="1" x14ac:dyDescent="0.2">
      <c r="A218" s="79" t="s">
        <v>227</v>
      </c>
      <c r="B218" s="77" t="s">
        <v>759</v>
      </c>
      <c r="C218" s="100">
        <v>2</v>
      </c>
      <c r="D218" s="102" t="s">
        <v>476</v>
      </c>
      <c r="E218" s="209"/>
      <c r="F218" s="209"/>
      <c r="G218" s="190">
        <f t="shared" si="22"/>
        <v>0</v>
      </c>
    </row>
    <row r="219" spans="1:7" s="73" customFormat="1" x14ac:dyDescent="0.2">
      <c r="A219" s="79" t="s">
        <v>807</v>
      </c>
      <c r="B219" s="77" t="s">
        <v>359</v>
      </c>
      <c r="C219" s="100">
        <v>1</v>
      </c>
      <c r="D219" s="102" t="s">
        <v>476</v>
      </c>
      <c r="E219" s="209"/>
      <c r="F219" s="209"/>
      <c r="G219" s="190">
        <f t="shared" si="22"/>
        <v>0</v>
      </c>
    </row>
    <row r="220" spans="1:7" s="73" customFormat="1" x14ac:dyDescent="0.2">
      <c r="A220" s="79" t="s">
        <v>808</v>
      </c>
      <c r="B220" s="77" t="s">
        <v>752</v>
      </c>
      <c r="C220" s="100">
        <v>1</v>
      </c>
      <c r="D220" s="102" t="s">
        <v>476</v>
      </c>
      <c r="E220" s="209"/>
      <c r="F220" s="209"/>
      <c r="G220" s="190">
        <f t="shared" si="22"/>
        <v>0</v>
      </c>
    </row>
    <row r="221" spans="1:7" s="73" customFormat="1" x14ac:dyDescent="0.2">
      <c r="A221" s="79" t="s">
        <v>809</v>
      </c>
      <c r="B221" s="77" t="s">
        <v>753</v>
      </c>
      <c r="C221" s="100">
        <v>1</v>
      </c>
      <c r="D221" s="102" t="s">
        <v>476</v>
      </c>
      <c r="E221" s="209"/>
      <c r="F221" s="209"/>
      <c r="G221" s="190">
        <f t="shared" si="22"/>
        <v>0</v>
      </c>
    </row>
    <row r="222" spans="1:7" s="73" customFormat="1" x14ac:dyDescent="0.2">
      <c r="A222" s="79" t="s">
        <v>810</v>
      </c>
      <c r="B222" s="86" t="s">
        <v>354</v>
      </c>
      <c r="C222" s="200">
        <v>6</v>
      </c>
      <c r="D222" s="203" t="s">
        <v>108</v>
      </c>
      <c r="E222" s="209"/>
      <c r="F222" s="209"/>
      <c r="G222" s="190">
        <f t="shared" si="22"/>
        <v>0</v>
      </c>
    </row>
    <row r="223" spans="1:7" s="73" customFormat="1" x14ac:dyDescent="0.2">
      <c r="A223" s="79" t="s">
        <v>811</v>
      </c>
      <c r="B223" s="86" t="s">
        <v>355</v>
      </c>
      <c r="C223" s="200">
        <v>6</v>
      </c>
      <c r="D223" s="203" t="s">
        <v>108</v>
      </c>
      <c r="E223" s="209"/>
      <c r="F223" s="209"/>
      <c r="G223" s="190">
        <f t="shared" si="22"/>
        <v>0</v>
      </c>
    </row>
    <row r="224" spans="1:7" s="73" customFormat="1" x14ac:dyDescent="0.2">
      <c r="A224" s="79" t="s">
        <v>812</v>
      </c>
      <c r="B224" s="86" t="s">
        <v>356</v>
      </c>
      <c r="C224" s="200">
        <v>3</v>
      </c>
      <c r="D224" s="203" t="s">
        <v>108</v>
      </c>
      <c r="E224" s="209"/>
      <c r="F224" s="209"/>
      <c r="G224" s="190">
        <f t="shared" si="22"/>
        <v>0</v>
      </c>
    </row>
    <row r="225" spans="1:7" s="73" customFormat="1" x14ac:dyDescent="0.2">
      <c r="A225" s="79" t="s">
        <v>813</v>
      </c>
      <c r="B225" s="86" t="s">
        <v>357</v>
      </c>
      <c r="C225" s="200">
        <v>3</v>
      </c>
      <c r="D225" s="203" t="s">
        <v>108</v>
      </c>
      <c r="E225" s="209"/>
      <c r="F225" s="209"/>
      <c r="G225" s="190">
        <f t="shared" si="22"/>
        <v>0</v>
      </c>
    </row>
    <row r="226" spans="1:7" x14ac:dyDescent="0.2">
      <c r="A226" s="89">
        <v>17</v>
      </c>
      <c r="B226" s="90" t="s">
        <v>346</v>
      </c>
      <c r="C226" s="91"/>
      <c r="D226" s="205"/>
      <c r="E226" s="206"/>
      <c r="F226" s="206"/>
      <c r="G226" s="206"/>
    </row>
    <row r="227" spans="1:7" s="73" customFormat="1" ht="25.5" x14ac:dyDescent="0.2">
      <c r="A227" s="79" t="s">
        <v>229</v>
      </c>
      <c r="B227" s="77" t="s">
        <v>365</v>
      </c>
      <c r="C227" s="100">
        <v>1</v>
      </c>
      <c r="D227" s="102" t="s">
        <v>476</v>
      </c>
      <c r="E227" s="207"/>
      <c r="F227" s="207"/>
      <c r="G227" s="190">
        <f t="shared" si="22"/>
        <v>0</v>
      </c>
    </row>
    <row r="228" spans="1:7" s="73" customFormat="1" x14ac:dyDescent="0.2">
      <c r="A228" s="79" t="s">
        <v>774</v>
      </c>
      <c r="B228" s="86" t="s">
        <v>703</v>
      </c>
      <c r="C228" s="100">
        <v>1</v>
      </c>
      <c r="D228" s="102" t="s">
        <v>476</v>
      </c>
      <c r="E228" s="209"/>
      <c r="F228" s="209"/>
      <c r="G228" s="190">
        <f t="shared" si="22"/>
        <v>0</v>
      </c>
    </row>
    <row r="229" spans="1:7" s="73" customFormat="1" x14ac:dyDescent="0.2">
      <c r="A229" s="79" t="s">
        <v>775</v>
      </c>
      <c r="B229" s="77" t="s">
        <v>237</v>
      </c>
      <c r="C229" s="100">
        <v>3</v>
      </c>
      <c r="D229" s="102" t="s">
        <v>476</v>
      </c>
      <c r="E229" s="209"/>
      <c r="F229" s="209"/>
      <c r="G229" s="190">
        <f t="shared" si="22"/>
        <v>0</v>
      </c>
    </row>
    <row r="230" spans="1:7" s="73" customFormat="1" x14ac:dyDescent="0.2">
      <c r="A230" s="79" t="s">
        <v>776</v>
      </c>
      <c r="B230" s="77" t="s">
        <v>467</v>
      </c>
      <c r="C230" s="100">
        <v>1</v>
      </c>
      <c r="D230" s="102" t="s">
        <v>476</v>
      </c>
      <c r="E230" s="207"/>
      <c r="F230" s="207"/>
      <c r="G230" s="190">
        <f t="shared" si="22"/>
        <v>0</v>
      </c>
    </row>
    <row r="231" spans="1:7" s="73" customFormat="1" ht="25.5" x14ac:dyDescent="0.2">
      <c r="A231" s="79" t="s">
        <v>777</v>
      </c>
      <c r="B231" s="77" t="s">
        <v>704</v>
      </c>
      <c r="C231" s="100">
        <v>1</v>
      </c>
      <c r="D231" s="102" t="s">
        <v>476</v>
      </c>
      <c r="E231" s="207"/>
      <c r="F231" s="108" t="s">
        <v>61</v>
      </c>
      <c r="G231" s="190">
        <f t="shared" si="22"/>
        <v>0</v>
      </c>
    </row>
    <row r="232" spans="1:7" s="73" customFormat="1" x14ac:dyDescent="0.2">
      <c r="A232" s="79" t="s">
        <v>814</v>
      </c>
      <c r="B232" s="77" t="s">
        <v>236</v>
      </c>
      <c r="C232" s="100">
        <v>1</v>
      </c>
      <c r="D232" s="102" t="s">
        <v>476</v>
      </c>
      <c r="E232" s="209"/>
      <c r="F232" s="209"/>
      <c r="G232" s="190">
        <f t="shared" si="22"/>
        <v>0</v>
      </c>
    </row>
    <row r="233" spans="1:7" s="73" customFormat="1" x14ac:dyDescent="0.2">
      <c r="A233" s="79" t="s">
        <v>815</v>
      </c>
      <c r="B233" s="77" t="s">
        <v>238</v>
      </c>
      <c r="C233" s="100">
        <v>1</v>
      </c>
      <c r="D233" s="102" t="s">
        <v>476</v>
      </c>
      <c r="E233" s="207"/>
      <c r="F233" s="207"/>
      <c r="G233" s="190">
        <f t="shared" si="22"/>
        <v>0</v>
      </c>
    </row>
    <row r="234" spans="1:7" s="73" customFormat="1" x14ac:dyDescent="0.2">
      <c r="A234" s="79" t="s">
        <v>816</v>
      </c>
      <c r="B234" s="77" t="s">
        <v>239</v>
      </c>
      <c r="C234" s="100">
        <v>1</v>
      </c>
      <c r="D234" s="102" t="s">
        <v>476</v>
      </c>
      <c r="E234" s="207"/>
      <c r="F234" s="207"/>
      <c r="G234" s="190">
        <f t="shared" si="22"/>
        <v>0</v>
      </c>
    </row>
    <row r="235" spans="1:7" s="73" customFormat="1" x14ac:dyDescent="0.2">
      <c r="A235" s="79" t="s">
        <v>817</v>
      </c>
      <c r="B235" s="77" t="s">
        <v>352</v>
      </c>
      <c r="C235" s="100">
        <v>1</v>
      </c>
      <c r="D235" s="102" t="s">
        <v>57</v>
      </c>
      <c r="E235" s="207"/>
      <c r="F235" s="207"/>
      <c r="G235" s="190">
        <f t="shared" si="22"/>
        <v>0</v>
      </c>
    </row>
    <row r="236" spans="1:7" s="73" customFormat="1" x14ac:dyDescent="0.2">
      <c r="A236" s="79" t="s">
        <v>818</v>
      </c>
      <c r="B236" s="77" t="s">
        <v>705</v>
      </c>
      <c r="C236" s="100">
        <v>1</v>
      </c>
      <c r="D236" s="102" t="s">
        <v>476</v>
      </c>
      <c r="E236" s="209"/>
      <c r="F236" s="209"/>
      <c r="G236" s="190">
        <f t="shared" si="22"/>
        <v>0</v>
      </c>
    </row>
    <row r="237" spans="1:7" s="73" customFormat="1" ht="25.5" x14ac:dyDescent="0.2">
      <c r="A237" s="79" t="s">
        <v>819</v>
      </c>
      <c r="B237" s="77" t="s">
        <v>468</v>
      </c>
      <c r="C237" s="100">
        <v>1</v>
      </c>
      <c r="D237" s="102" t="s">
        <v>476</v>
      </c>
      <c r="E237" s="207"/>
      <c r="F237" s="207"/>
      <c r="G237" s="190">
        <f t="shared" si="22"/>
        <v>0</v>
      </c>
    </row>
    <row r="238" spans="1:7" s="73" customFormat="1" x14ac:dyDescent="0.2">
      <c r="A238" s="79" t="s">
        <v>820</v>
      </c>
      <c r="B238" s="77" t="s">
        <v>850</v>
      </c>
      <c r="C238" s="100">
        <v>5</v>
      </c>
      <c r="D238" s="102" t="s">
        <v>476</v>
      </c>
      <c r="E238" s="207"/>
      <c r="F238" s="207"/>
      <c r="G238" s="190">
        <f t="shared" si="22"/>
        <v>0</v>
      </c>
    </row>
    <row r="239" spans="1:7" s="73" customFormat="1" x14ac:dyDescent="0.2">
      <c r="A239" s="79" t="s">
        <v>821</v>
      </c>
      <c r="B239" s="86" t="s">
        <v>857</v>
      </c>
      <c r="C239" s="100">
        <v>3</v>
      </c>
      <c r="D239" s="102" t="s">
        <v>476</v>
      </c>
      <c r="E239" s="207"/>
      <c r="F239" s="207"/>
      <c r="G239" s="190">
        <f t="shared" si="22"/>
        <v>0</v>
      </c>
    </row>
    <row r="240" spans="1:7" x14ac:dyDescent="0.2">
      <c r="A240" s="89">
        <v>18</v>
      </c>
      <c r="B240" s="90" t="s">
        <v>94</v>
      </c>
      <c r="C240" s="91"/>
      <c r="D240" s="205"/>
      <c r="E240" s="206"/>
      <c r="F240" s="206"/>
      <c r="G240" s="206"/>
    </row>
    <row r="241" spans="1:7" s="73" customFormat="1" x14ac:dyDescent="0.2">
      <c r="A241" s="79" t="s">
        <v>230</v>
      </c>
      <c r="B241" s="80" t="s">
        <v>706</v>
      </c>
      <c r="C241" s="100"/>
      <c r="D241" s="102"/>
      <c r="E241" s="108"/>
      <c r="F241" s="108"/>
      <c r="G241" s="190"/>
    </row>
    <row r="242" spans="1:7" s="73" customFormat="1" ht="51" x14ac:dyDescent="0.2">
      <c r="A242" s="79" t="s">
        <v>822</v>
      </c>
      <c r="B242" s="80" t="s">
        <v>707</v>
      </c>
      <c r="C242" s="100">
        <v>1</v>
      </c>
      <c r="D242" s="102" t="s">
        <v>512</v>
      </c>
      <c r="E242" s="207"/>
      <c r="F242" s="207"/>
      <c r="G242" s="190">
        <f t="shared" ref="G242:G269" si="23">TRUNC((SUMPRODUCT(E242:F242)*C242),2)</f>
        <v>0</v>
      </c>
    </row>
    <row r="243" spans="1:7" s="73" customFormat="1" ht="25.5" x14ac:dyDescent="0.2">
      <c r="A243" s="79" t="s">
        <v>823</v>
      </c>
      <c r="B243" s="80" t="s">
        <v>708</v>
      </c>
      <c r="C243" s="100">
        <v>1</v>
      </c>
      <c r="D243" s="102" t="s">
        <v>512</v>
      </c>
      <c r="E243" s="207"/>
      <c r="F243" s="207"/>
      <c r="G243" s="190">
        <f t="shared" si="23"/>
        <v>0</v>
      </c>
    </row>
    <row r="244" spans="1:7" s="73" customFormat="1" x14ac:dyDescent="0.2">
      <c r="A244" s="79" t="s">
        <v>824</v>
      </c>
      <c r="B244" s="80" t="s">
        <v>709</v>
      </c>
      <c r="C244" s="100">
        <v>1</v>
      </c>
      <c r="D244" s="102" t="s">
        <v>512</v>
      </c>
      <c r="E244" s="207"/>
      <c r="F244" s="207"/>
      <c r="G244" s="190">
        <f t="shared" si="23"/>
        <v>0</v>
      </c>
    </row>
    <row r="245" spans="1:7" s="73" customFormat="1" x14ac:dyDescent="0.2">
      <c r="A245" s="79" t="s">
        <v>231</v>
      </c>
      <c r="B245" s="80" t="s">
        <v>710</v>
      </c>
      <c r="C245" s="100"/>
      <c r="D245" s="102"/>
      <c r="E245" s="108"/>
      <c r="F245" s="108"/>
      <c r="G245" s="190"/>
    </row>
    <row r="246" spans="1:7" s="73" customFormat="1" x14ac:dyDescent="0.2">
      <c r="A246" s="79" t="s">
        <v>825</v>
      </c>
      <c r="B246" s="80" t="s">
        <v>711</v>
      </c>
      <c r="C246" s="100"/>
      <c r="D246" s="102"/>
      <c r="E246" s="108"/>
      <c r="F246" s="108"/>
      <c r="G246" s="190"/>
    </row>
    <row r="247" spans="1:7" s="73" customFormat="1" x14ac:dyDescent="0.2">
      <c r="A247" s="79" t="s">
        <v>826</v>
      </c>
      <c r="B247" s="80" t="s">
        <v>712</v>
      </c>
      <c r="C247" s="100">
        <v>5</v>
      </c>
      <c r="D247" s="102" t="s">
        <v>512</v>
      </c>
      <c r="E247" s="207"/>
      <c r="F247" s="207"/>
      <c r="G247" s="190">
        <f t="shared" si="23"/>
        <v>0</v>
      </c>
    </row>
    <row r="248" spans="1:7" s="73" customFormat="1" x14ac:dyDescent="0.2">
      <c r="A248" s="79" t="s">
        <v>827</v>
      </c>
      <c r="B248" s="80" t="s">
        <v>713</v>
      </c>
      <c r="C248" s="100">
        <v>1</v>
      </c>
      <c r="D248" s="102" t="s">
        <v>512</v>
      </c>
      <c r="E248" s="207"/>
      <c r="F248" s="207"/>
      <c r="G248" s="190">
        <f t="shared" si="23"/>
        <v>0</v>
      </c>
    </row>
    <row r="249" spans="1:7" s="73" customFormat="1" x14ac:dyDescent="0.2">
      <c r="A249" s="79" t="s">
        <v>828</v>
      </c>
      <c r="B249" s="80" t="s">
        <v>714</v>
      </c>
      <c r="C249" s="100">
        <v>1</v>
      </c>
      <c r="D249" s="102" t="s">
        <v>512</v>
      </c>
      <c r="E249" s="207"/>
      <c r="F249" s="207"/>
      <c r="G249" s="190">
        <f t="shared" si="23"/>
        <v>0</v>
      </c>
    </row>
    <row r="250" spans="1:7" s="73" customFormat="1" x14ac:dyDescent="0.2">
      <c r="A250" s="79" t="s">
        <v>829</v>
      </c>
      <c r="B250" s="80" t="s">
        <v>715</v>
      </c>
      <c r="C250" s="100">
        <v>1</v>
      </c>
      <c r="D250" s="102" t="s">
        <v>512</v>
      </c>
      <c r="E250" s="207"/>
      <c r="F250" s="207"/>
      <c r="G250" s="190">
        <f t="shared" si="23"/>
        <v>0</v>
      </c>
    </row>
    <row r="251" spans="1:7" s="73" customFormat="1" x14ac:dyDescent="0.2">
      <c r="A251" s="79" t="s">
        <v>830</v>
      </c>
      <c r="B251" s="80" t="s">
        <v>716</v>
      </c>
      <c r="C251" s="100">
        <v>2</v>
      </c>
      <c r="D251" s="102" t="s">
        <v>512</v>
      </c>
      <c r="E251" s="207"/>
      <c r="F251" s="207"/>
      <c r="G251" s="190">
        <f t="shared" si="23"/>
        <v>0</v>
      </c>
    </row>
    <row r="252" spans="1:7" s="73" customFormat="1" x14ac:dyDescent="0.2">
      <c r="A252" s="79" t="s">
        <v>831</v>
      </c>
      <c r="B252" s="80" t="s">
        <v>717</v>
      </c>
      <c r="C252" s="100">
        <v>1</v>
      </c>
      <c r="D252" s="102" t="s">
        <v>512</v>
      </c>
      <c r="E252" s="207"/>
      <c r="F252" s="207"/>
      <c r="G252" s="190">
        <f t="shared" si="23"/>
        <v>0</v>
      </c>
    </row>
    <row r="253" spans="1:7" s="73" customFormat="1" x14ac:dyDescent="0.2">
      <c r="A253" s="79" t="s">
        <v>832</v>
      </c>
      <c r="B253" s="80" t="s">
        <v>718</v>
      </c>
      <c r="C253" s="100">
        <v>1</v>
      </c>
      <c r="D253" s="102" t="s">
        <v>512</v>
      </c>
      <c r="E253" s="207"/>
      <c r="F253" s="207"/>
      <c r="G253" s="190">
        <f>TRUNC((SUMPRODUCT(E253:F253)*C253),2)</f>
        <v>0</v>
      </c>
    </row>
    <row r="254" spans="1:7" s="73" customFormat="1" x14ac:dyDescent="0.2">
      <c r="A254" s="79" t="s">
        <v>833</v>
      </c>
      <c r="B254" s="80" t="s">
        <v>719</v>
      </c>
      <c r="C254" s="100"/>
      <c r="D254" s="102"/>
      <c r="E254" s="108"/>
      <c r="F254" s="108"/>
      <c r="G254" s="190"/>
    </row>
    <row r="255" spans="1:7" s="73" customFormat="1" x14ac:dyDescent="0.2">
      <c r="A255" s="79" t="s">
        <v>834</v>
      </c>
      <c r="B255" s="80" t="s">
        <v>720</v>
      </c>
      <c r="C255" s="100">
        <v>1</v>
      </c>
      <c r="D255" s="102" t="s">
        <v>512</v>
      </c>
      <c r="E255" s="207"/>
      <c r="F255" s="207"/>
      <c r="G255" s="190">
        <f t="shared" si="23"/>
        <v>0</v>
      </c>
    </row>
    <row r="256" spans="1:7" s="73" customFormat="1" x14ac:dyDescent="0.2">
      <c r="A256" s="79" t="s">
        <v>835</v>
      </c>
      <c r="B256" s="80" t="s">
        <v>721</v>
      </c>
      <c r="C256" s="100">
        <v>1</v>
      </c>
      <c r="D256" s="102" t="s">
        <v>512</v>
      </c>
      <c r="E256" s="207"/>
      <c r="F256" s="207"/>
      <c r="G256" s="190">
        <f t="shared" si="23"/>
        <v>0</v>
      </c>
    </row>
    <row r="257" spans="1:7" s="73" customFormat="1" x14ac:dyDescent="0.2">
      <c r="A257" s="79" t="s">
        <v>836</v>
      </c>
      <c r="B257" s="80" t="s">
        <v>722</v>
      </c>
      <c r="C257" s="100">
        <v>1</v>
      </c>
      <c r="D257" s="102" t="s">
        <v>512</v>
      </c>
      <c r="E257" s="207"/>
      <c r="F257" s="207"/>
      <c r="G257" s="190">
        <f t="shared" si="23"/>
        <v>0</v>
      </c>
    </row>
    <row r="258" spans="1:7" s="73" customFormat="1" x14ac:dyDescent="0.2">
      <c r="A258" s="79" t="s">
        <v>837</v>
      </c>
      <c r="B258" s="80" t="s">
        <v>723</v>
      </c>
      <c r="C258" s="100">
        <v>1</v>
      </c>
      <c r="D258" s="102" t="s">
        <v>512</v>
      </c>
      <c r="E258" s="207"/>
      <c r="F258" s="207"/>
      <c r="G258" s="190">
        <f t="shared" si="23"/>
        <v>0</v>
      </c>
    </row>
    <row r="259" spans="1:7" s="73" customFormat="1" x14ac:dyDescent="0.2">
      <c r="A259" s="79" t="s">
        <v>838</v>
      </c>
      <c r="B259" s="80" t="s">
        <v>724</v>
      </c>
      <c r="C259" s="100">
        <v>3</v>
      </c>
      <c r="D259" s="102" t="s">
        <v>512</v>
      </c>
      <c r="E259" s="207"/>
      <c r="F259" s="207"/>
      <c r="G259" s="190">
        <f t="shared" si="23"/>
        <v>0</v>
      </c>
    </row>
    <row r="260" spans="1:7" s="73" customFormat="1" x14ac:dyDescent="0.2">
      <c r="A260" s="79" t="s">
        <v>839</v>
      </c>
      <c r="B260" s="202" t="s">
        <v>725</v>
      </c>
      <c r="C260" s="100">
        <v>1</v>
      </c>
      <c r="D260" s="102" t="s">
        <v>512</v>
      </c>
      <c r="E260" s="207"/>
      <c r="F260" s="207"/>
      <c r="G260" s="190">
        <f t="shared" si="23"/>
        <v>0</v>
      </c>
    </row>
    <row r="261" spans="1:7" s="73" customFormat="1" x14ac:dyDescent="0.2">
      <c r="A261" s="79" t="s">
        <v>840</v>
      </c>
      <c r="B261" s="202" t="s">
        <v>726</v>
      </c>
      <c r="C261" s="100">
        <v>1</v>
      </c>
      <c r="D261" s="102" t="s">
        <v>512</v>
      </c>
      <c r="E261" s="207"/>
      <c r="F261" s="207"/>
      <c r="G261" s="190">
        <f t="shared" si="23"/>
        <v>0</v>
      </c>
    </row>
    <row r="262" spans="1:7" s="73" customFormat="1" x14ac:dyDescent="0.2">
      <c r="A262" s="79" t="s">
        <v>841</v>
      </c>
      <c r="B262" s="202" t="s">
        <v>727</v>
      </c>
      <c r="C262" s="100">
        <v>1</v>
      </c>
      <c r="D262" s="102" t="s">
        <v>512</v>
      </c>
      <c r="E262" s="207"/>
      <c r="F262" s="207"/>
      <c r="G262" s="190">
        <f t="shared" si="23"/>
        <v>0</v>
      </c>
    </row>
    <row r="263" spans="1:7" s="73" customFormat="1" x14ac:dyDescent="0.2">
      <c r="A263" s="79" t="s">
        <v>842</v>
      </c>
      <c r="B263" s="202" t="s">
        <v>728</v>
      </c>
      <c r="C263" s="100">
        <v>1</v>
      </c>
      <c r="D263" s="102" t="s">
        <v>512</v>
      </c>
      <c r="E263" s="207"/>
      <c r="F263" s="207"/>
      <c r="G263" s="190">
        <f t="shared" si="23"/>
        <v>0</v>
      </c>
    </row>
    <row r="264" spans="1:7" s="73" customFormat="1" x14ac:dyDescent="0.2">
      <c r="A264" s="79" t="s">
        <v>843</v>
      </c>
      <c r="B264" s="202" t="s">
        <v>729</v>
      </c>
      <c r="C264" s="100">
        <v>1</v>
      </c>
      <c r="D264" s="102" t="s">
        <v>512</v>
      </c>
      <c r="E264" s="207"/>
      <c r="F264" s="207"/>
      <c r="G264" s="190">
        <f t="shared" si="23"/>
        <v>0</v>
      </c>
    </row>
    <row r="265" spans="1:7" s="73" customFormat="1" x14ac:dyDescent="0.2">
      <c r="A265" s="79" t="s">
        <v>844</v>
      </c>
      <c r="B265" s="202" t="s">
        <v>730</v>
      </c>
      <c r="C265" s="100">
        <v>1</v>
      </c>
      <c r="D265" s="102" t="s">
        <v>512</v>
      </c>
      <c r="E265" s="207"/>
      <c r="F265" s="207"/>
      <c r="G265" s="190">
        <f t="shared" si="23"/>
        <v>0</v>
      </c>
    </row>
    <row r="266" spans="1:7" s="73" customFormat="1" x14ac:dyDescent="0.2">
      <c r="A266" s="79" t="s">
        <v>845</v>
      </c>
      <c r="B266" s="202" t="s">
        <v>731</v>
      </c>
      <c r="C266" s="100">
        <v>1</v>
      </c>
      <c r="D266" s="102" t="s">
        <v>512</v>
      </c>
      <c r="E266" s="207"/>
      <c r="F266" s="207"/>
      <c r="G266" s="190">
        <f t="shared" si="23"/>
        <v>0</v>
      </c>
    </row>
    <row r="267" spans="1:7" s="73" customFormat="1" x14ac:dyDescent="0.2">
      <c r="A267" s="79" t="s">
        <v>846</v>
      </c>
      <c r="B267" s="80" t="s">
        <v>732</v>
      </c>
      <c r="C267" s="100">
        <v>3</v>
      </c>
      <c r="D267" s="102" t="s">
        <v>512</v>
      </c>
      <c r="E267" s="207"/>
      <c r="F267" s="207"/>
      <c r="G267" s="190">
        <f t="shared" si="23"/>
        <v>0</v>
      </c>
    </row>
    <row r="268" spans="1:7" s="73" customFormat="1" x14ac:dyDescent="0.2">
      <c r="A268" s="79" t="s">
        <v>847</v>
      </c>
      <c r="B268" s="80" t="s">
        <v>287</v>
      </c>
      <c r="C268" s="100">
        <v>4</v>
      </c>
      <c r="D268" s="102" t="s">
        <v>476</v>
      </c>
      <c r="E268" s="207"/>
      <c r="F268" s="207"/>
      <c r="G268" s="190">
        <f t="shared" si="23"/>
        <v>0</v>
      </c>
    </row>
    <row r="269" spans="1:7" s="73" customFormat="1" x14ac:dyDescent="0.2">
      <c r="A269" s="79" t="s">
        <v>848</v>
      </c>
      <c r="B269" s="80" t="s">
        <v>286</v>
      </c>
      <c r="C269" s="100">
        <v>4</v>
      </c>
      <c r="D269" s="102" t="s">
        <v>476</v>
      </c>
      <c r="E269" s="207"/>
      <c r="F269" s="207"/>
      <c r="G269" s="190">
        <f t="shared" si="23"/>
        <v>0</v>
      </c>
    </row>
    <row r="270" spans="1:7" x14ac:dyDescent="0.2">
      <c r="A270" s="89">
        <v>19</v>
      </c>
      <c r="B270" s="90" t="s">
        <v>334</v>
      </c>
      <c r="C270" s="91"/>
      <c r="D270" s="205"/>
      <c r="E270" s="206"/>
      <c r="F270" s="206"/>
      <c r="G270" s="206"/>
    </row>
    <row r="271" spans="1:7" s="73" customFormat="1" x14ac:dyDescent="0.2">
      <c r="A271" s="79" t="s">
        <v>232</v>
      </c>
      <c r="B271" s="77" t="s">
        <v>469</v>
      </c>
      <c r="C271" s="100">
        <v>1</v>
      </c>
      <c r="D271" s="102" t="s">
        <v>476</v>
      </c>
      <c r="E271" s="207"/>
      <c r="F271" s="207"/>
      <c r="G271" s="190">
        <f t="shared" ref="G271:G279" si="24">TRUNC((SUMPRODUCT(E271:F271)*C271),2)</f>
        <v>0</v>
      </c>
    </row>
    <row r="272" spans="1:7" s="73" customFormat="1" x14ac:dyDescent="0.2">
      <c r="A272" s="79" t="s">
        <v>233</v>
      </c>
      <c r="B272" s="77" t="s">
        <v>733</v>
      </c>
      <c r="C272" s="100">
        <v>2</v>
      </c>
      <c r="D272" s="102" t="s">
        <v>476</v>
      </c>
      <c r="E272" s="207"/>
      <c r="F272" s="207"/>
      <c r="G272" s="190">
        <f t="shared" si="24"/>
        <v>0</v>
      </c>
    </row>
    <row r="273" spans="1:7" s="73" customFormat="1" x14ac:dyDescent="0.2">
      <c r="A273" s="79" t="s">
        <v>767</v>
      </c>
      <c r="B273" s="77" t="s">
        <v>338</v>
      </c>
      <c r="C273" s="100">
        <v>1</v>
      </c>
      <c r="D273" s="102" t="s">
        <v>476</v>
      </c>
      <c r="E273" s="209"/>
      <c r="F273" s="209"/>
      <c r="G273" s="190">
        <f t="shared" si="24"/>
        <v>0</v>
      </c>
    </row>
    <row r="274" spans="1:7" s="73" customFormat="1" x14ac:dyDescent="0.2">
      <c r="A274" s="79" t="s">
        <v>768</v>
      </c>
      <c r="B274" s="77" t="s">
        <v>339</v>
      </c>
      <c r="C274" s="100">
        <v>2</v>
      </c>
      <c r="D274" s="102" t="s">
        <v>476</v>
      </c>
      <c r="E274" s="209"/>
      <c r="F274" s="209"/>
      <c r="G274" s="190">
        <f t="shared" si="24"/>
        <v>0</v>
      </c>
    </row>
    <row r="275" spans="1:7" s="73" customFormat="1" ht="25.5" x14ac:dyDescent="0.2">
      <c r="A275" s="79" t="s">
        <v>234</v>
      </c>
      <c r="B275" s="77" t="s">
        <v>734</v>
      </c>
      <c r="C275" s="100">
        <v>30</v>
      </c>
      <c r="D275" s="102" t="s">
        <v>247</v>
      </c>
      <c r="E275" s="207"/>
      <c r="F275" s="207"/>
      <c r="G275" s="190">
        <f t="shared" si="24"/>
        <v>0</v>
      </c>
    </row>
    <row r="276" spans="1:7" s="73" customFormat="1" x14ac:dyDescent="0.2">
      <c r="A276" s="79" t="s">
        <v>769</v>
      </c>
      <c r="B276" s="77" t="s">
        <v>735</v>
      </c>
      <c r="C276" s="100">
        <v>25</v>
      </c>
      <c r="D276" s="102" t="s">
        <v>247</v>
      </c>
      <c r="E276" s="207"/>
      <c r="F276" s="207"/>
      <c r="G276" s="190">
        <f t="shared" si="24"/>
        <v>0</v>
      </c>
    </row>
    <row r="277" spans="1:7" s="73" customFormat="1" ht="25.5" x14ac:dyDescent="0.2">
      <c r="A277" s="79" t="s">
        <v>770</v>
      </c>
      <c r="B277" s="77" t="s">
        <v>316</v>
      </c>
      <c r="C277" s="100">
        <v>1</v>
      </c>
      <c r="D277" s="100" t="s">
        <v>476</v>
      </c>
      <c r="E277" s="207"/>
      <c r="F277" s="207"/>
      <c r="G277" s="190">
        <f t="shared" si="24"/>
        <v>0</v>
      </c>
    </row>
    <row r="278" spans="1:7" s="73" customFormat="1" ht="25.5" x14ac:dyDescent="0.2">
      <c r="A278" s="79" t="s">
        <v>771</v>
      </c>
      <c r="B278" s="86" t="s">
        <v>477</v>
      </c>
      <c r="C278" s="100">
        <v>91</v>
      </c>
      <c r="D278" s="100" t="s">
        <v>247</v>
      </c>
      <c r="E278" s="207"/>
      <c r="F278" s="207"/>
      <c r="G278" s="190">
        <f t="shared" si="24"/>
        <v>0</v>
      </c>
    </row>
    <row r="279" spans="1:7" s="73" customFormat="1" x14ac:dyDescent="0.2">
      <c r="A279" s="79" t="s">
        <v>235</v>
      </c>
      <c r="B279" s="77" t="s">
        <v>298</v>
      </c>
      <c r="C279" s="100">
        <v>2</v>
      </c>
      <c r="D279" s="102" t="s">
        <v>476</v>
      </c>
      <c r="E279" s="207"/>
      <c r="F279" s="207"/>
      <c r="G279" s="190">
        <f t="shared" si="24"/>
        <v>0</v>
      </c>
    </row>
    <row r="280" spans="1:7" x14ac:dyDescent="0.2">
      <c r="A280" s="89">
        <v>20</v>
      </c>
      <c r="B280" s="90" t="s">
        <v>95</v>
      </c>
      <c r="C280" s="91"/>
      <c r="D280" s="205"/>
      <c r="E280" s="206"/>
      <c r="F280" s="206"/>
      <c r="G280" s="206"/>
    </row>
    <row r="281" spans="1:7" s="73" customFormat="1" ht="25.5" x14ac:dyDescent="0.2">
      <c r="A281" s="79" t="s">
        <v>240</v>
      </c>
      <c r="B281" s="77" t="s">
        <v>350</v>
      </c>
      <c r="C281" s="200">
        <v>1</v>
      </c>
      <c r="D281" s="102" t="s">
        <v>475</v>
      </c>
      <c r="E281" s="207"/>
      <c r="F281" s="207"/>
      <c r="G281" s="190">
        <f t="shared" ref="G281:G284" si="25">TRUNC((SUMPRODUCT(E281:F281)*C281),2)</f>
        <v>0</v>
      </c>
    </row>
    <row r="282" spans="1:7" s="73" customFormat="1" x14ac:dyDescent="0.2">
      <c r="A282" s="79" t="s">
        <v>242</v>
      </c>
      <c r="B282" s="77" t="s">
        <v>465</v>
      </c>
      <c r="C282" s="100">
        <v>2</v>
      </c>
      <c r="D282" s="102" t="s">
        <v>105</v>
      </c>
      <c r="E282" s="207"/>
      <c r="F282" s="108" t="s">
        <v>61</v>
      </c>
      <c r="G282" s="190">
        <f t="shared" si="25"/>
        <v>0</v>
      </c>
    </row>
    <row r="283" spans="1:7" s="73" customFormat="1" x14ac:dyDescent="0.2">
      <c r="A283" s="79" t="s">
        <v>243</v>
      </c>
      <c r="B283" s="77" t="s">
        <v>315</v>
      </c>
      <c r="C283" s="100">
        <v>1</v>
      </c>
      <c r="D283" s="102" t="s">
        <v>247</v>
      </c>
      <c r="E283" s="108" t="s">
        <v>61</v>
      </c>
      <c r="F283" s="207"/>
      <c r="G283" s="190">
        <f t="shared" si="25"/>
        <v>0</v>
      </c>
    </row>
    <row r="284" spans="1:7" s="73" customFormat="1" x14ac:dyDescent="0.2">
      <c r="A284" s="79" t="s">
        <v>244</v>
      </c>
      <c r="B284" s="77" t="s">
        <v>773</v>
      </c>
      <c r="C284" s="100">
        <v>2</v>
      </c>
      <c r="D284" s="102" t="s">
        <v>105</v>
      </c>
      <c r="E284" s="207"/>
      <c r="F284" s="207"/>
      <c r="G284" s="190">
        <f t="shared" si="25"/>
        <v>0</v>
      </c>
    </row>
    <row r="285" spans="1:7" x14ac:dyDescent="0.2">
      <c r="A285" s="89">
        <v>21</v>
      </c>
      <c r="B285" s="90" t="s">
        <v>96</v>
      </c>
      <c r="C285" s="91"/>
      <c r="D285" s="205"/>
      <c r="E285" s="206"/>
      <c r="F285" s="206"/>
      <c r="G285" s="206"/>
    </row>
    <row r="286" spans="1:7" s="73" customFormat="1" x14ac:dyDescent="0.2">
      <c r="A286" s="79" t="s">
        <v>285</v>
      </c>
      <c r="B286" s="77" t="s">
        <v>351</v>
      </c>
      <c r="C286" s="100">
        <v>110</v>
      </c>
      <c r="D286" s="102" t="s">
        <v>105</v>
      </c>
      <c r="E286" s="207"/>
      <c r="F286" s="207"/>
      <c r="G286" s="190">
        <f>TRUNC((SUMPRODUCT(E286:F286)*C286),2)</f>
        <v>0</v>
      </c>
    </row>
    <row r="287" spans="1:7" s="72" customFormat="1" x14ac:dyDescent="0.2">
      <c r="A287" s="79" t="s">
        <v>288</v>
      </c>
      <c r="B287" s="77" t="s">
        <v>736</v>
      </c>
      <c r="C287" s="100">
        <v>110</v>
      </c>
      <c r="D287" s="102" t="s">
        <v>105</v>
      </c>
      <c r="E287" s="207"/>
      <c r="F287" s="207"/>
      <c r="G287" s="190">
        <f t="shared" ref="G287" si="26">TRUNC((SUMPRODUCT(E287:F287)*C287),2)</f>
        <v>0</v>
      </c>
    </row>
    <row r="288" spans="1:7" s="73" customFormat="1" x14ac:dyDescent="0.2">
      <c r="A288" s="81"/>
      <c r="B288" s="247" t="s">
        <v>14</v>
      </c>
      <c r="C288" s="247"/>
      <c r="D288" s="247"/>
      <c r="E288" s="210">
        <f>TRUNC(SUMPRODUCT(E17:E287,C17:C287),2)</f>
        <v>0</v>
      </c>
      <c r="F288" s="210">
        <f>TRUNC(SUMPRODUCT(F17:F287,C17:C287),2)</f>
        <v>0</v>
      </c>
      <c r="G288" s="88">
        <f>SUM(G17:G287)</f>
        <v>0</v>
      </c>
    </row>
    <row r="289" spans="1:7" s="72" customFormat="1" x14ac:dyDescent="0.2">
      <c r="A289" s="82" t="s">
        <v>12</v>
      </c>
      <c r="B289" s="83" t="s">
        <v>13</v>
      </c>
      <c r="C289" s="103"/>
      <c r="D289" s="104"/>
      <c r="E289" s="211"/>
      <c r="F289" s="211"/>
      <c r="G289" s="105"/>
    </row>
    <row r="290" spans="1:7" s="72" customFormat="1" x14ac:dyDescent="0.2">
      <c r="A290" s="78">
        <v>1</v>
      </c>
      <c r="B290" s="84" t="s">
        <v>446</v>
      </c>
      <c r="C290" s="106"/>
      <c r="D290" s="102"/>
      <c r="E290" s="108"/>
      <c r="F290" s="108"/>
      <c r="G290" s="101"/>
    </row>
    <row r="291" spans="1:7" s="72" customFormat="1" x14ac:dyDescent="0.2">
      <c r="A291" s="79" t="s">
        <v>17</v>
      </c>
      <c r="B291" s="77" t="s">
        <v>878</v>
      </c>
      <c r="C291" s="100">
        <v>1</v>
      </c>
      <c r="D291" s="102" t="s">
        <v>475</v>
      </c>
      <c r="E291" s="207"/>
      <c r="F291" s="207"/>
      <c r="G291" s="190">
        <f t="shared" ref="G291:G293" si="27">TRUNC((SUMPRODUCT(E291:F291)*C291),2)</f>
        <v>0</v>
      </c>
    </row>
    <row r="292" spans="1:7" s="72" customFormat="1" x14ac:dyDescent="0.2">
      <c r="A292" s="79" t="s">
        <v>18</v>
      </c>
      <c r="B292" s="77" t="s">
        <v>500</v>
      </c>
      <c r="C292" s="100">
        <v>1</v>
      </c>
      <c r="D292" s="102" t="s">
        <v>475</v>
      </c>
      <c r="E292" s="207"/>
      <c r="F292" s="207"/>
      <c r="G292" s="190">
        <f t="shared" si="27"/>
        <v>0</v>
      </c>
    </row>
    <row r="293" spans="1:7" s="72" customFormat="1" ht="25.5" x14ac:dyDescent="0.2">
      <c r="A293" s="79" t="s">
        <v>64</v>
      </c>
      <c r="B293" s="77" t="s">
        <v>501</v>
      </c>
      <c r="C293" s="100">
        <v>1</v>
      </c>
      <c r="D293" s="102" t="s">
        <v>475</v>
      </c>
      <c r="E293" s="207"/>
      <c r="F293" s="207"/>
      <c r="G293" s="190">
        <f t="shared" si="27"/>
        <v>0</v>
      </c>
    </row>
    <row r="294" spans="1:7" s="72" customFormat="1" ht="25.5" x14ac:dyDescent="0.2">
      <c r="A294" s="79" t="s">
        <v>69</v>
      </c>
      <c r="B294" s="77" t="s">
        <v>502</v>
      </c>
      <c r="C294" s="100">
        <v>1</v>
      </c>
      <c r="D294" s="102" t="s">
        <v>475</v>
      </c>
      <c r="E294" s="207"/>
      <c r="F294" s="207"/>
      <c r="G294" s="190">
        <f t="shared" ref="G294" si="28">TRUNC((SUMPRODUCT(E294:F294)*C294),2)</f>
        <v>0</v>
      </c>
    </row>
    <row r="295" spans="1:7" x14ac:dyDescent="0.2">
      <c r="A295" s="89">
        <v>2</v>
      </c>
      <c r="B295" s="90" t="s">
        <v>447</v>
      </c>
      <c r="C295" s="91"/>
      <c r="D295" s="205"/>
      <c r="E295" s="206"/>
      <c r="F295" s="206"/>
      <c r="G295" s="206"/>
    </row>
    <row r="296" spans="1:7" s="72" customFormat="1" ht="25.5" x14ac:dyDescent="0.2">
      <c r="A296" s="79" t="s">
        <v>59</v>
      </c>
      <c r="B296" s="77" t="s">
        <v>441</v>
      </c>
      <c r="C296" s="100">
        <v>60</v>
      </c>
      <c r="D296" s="102" t="s">
        <v>438</v>
      </c>
      <c r="E296" s="209"/>
      <c r="F296" s="209"/>
      <c r="G296" s="190">
        <f t="shared" ref="G296:G300" si="29">TRUNC((SUMPRODUCT(E296:F296)*C296),2)</f>
        <v>0</v>
      </c>
    </row>
    <row r="297" spans="1:7" s="72" customFormat="1" ht="25.5" x14ac:dyDescent="0.2">
      <c r="A297" s="79" t="s">
        <v>60</v>
      </c>
      <c r="B297" s="77" t="s">
        <v>879</v>
      </c>
      <c r="C297" s="100">
        <v>1</v>
      </c>
      <c r="D297" s="102" t="s">
        <v>475</v>
      </c>
      <c r="E297" s="209"/>
      <c r="F297" s="209"/>
      <c r="G297" s="190">
        <f t="shared" si="29"/>
        <v>0</v>
      </c>
    </row>
    <row r="298" spans="1:7" s="72" customFormat="1" ht="25.5" x14ac:dyDescent="0.2">
      <c r="A298" s="79" t="s">
        <v>66</v>
      </c>
      <c r="B298" s="77" t="s">
        <v>880</v>
      </c>
      <c r="C298" s="100">
        <v>1</v>
      </c>
      <c r="D298" s="102" t="s">
        <v>475</v>
      </c>
      <c r="E298" s="209"/>
      <c r="F298" s="209"/>
      <c r="G298" s="190">
        <f t="shared" si="29"/>
        <v>0</v>
      </c>
    </row>
    <row r="299" spans="1:7" s="72" customFormat="1" ht="25.5" x14ac:dyDescent="0.2">
      <c r="A299" s="79" t="s">
        <v>67</v>
      </c>
      <c r="B299" s="77" t="s">
        <v>881</v>
      </c>
      <c r="C299" s="100">
        <v>1</v>
      </c>
      <c r="D299" s="102" t="s">
        <v>475</v>
      </c>
      <c r="E299" s="209"/>
      <c r="F299" s="209"/>
      <c r="G299" s="190">
        <f t="shared" si="29"/>
        <v>0</v>
      </c>
    </row>
    <row r="300" spans="1:7" s="72" customFormat="1" x14ac:dyDescent="0.2">
      <c r="A300" s="79" t="s">
        <v>68</v>
      </c>
      <c r="B300" s="77" t="s">
        <v>443</v>
      </c>
      <c r="C300" s="100">
        <v>2</v>
      </c>
      <c r="D300" s="102" t="s">
        <v>442</v>
      </c>
      <c r="E300" s="209"/>
      <c r="F300" s="209"/>
      <c r="G300" s="190">
        <f t="shared" si="29"/>
        <v>0</v>
      </c>
    </row>
    <row r="301" spans="1:7" x14ac:dyDescent="0.2">
      <c r="A301" s="89">
        <v>3</v>
      </c>
      <c r="B301" s="90" t="s">
        <v>882</v>
      </c>
      <c r="C301" s="91"/>
      <c r="D301" s="205"/>
      <c r="E301" s="206"/>
      <c r="F301" s="206"/>
      <c r="G301" s="206"/>
    </row>
    <row r="302" spans="1:7" s="72" customFormat="1" x14ac:dyDescent="0.2">
      <c r="A302" s="79" t="s">
        <v>63</v>
      </c>
      <c r="B302" s="77" t="s">
        <v>439</v>
      </c>
      <c r="C302" s="100">
        <v>3</v>
      </c>
      <c r="D302" s="102" t="s">
        <v>438</v>
      </c>
      <c r="E302" s="207"/>
      <c r="F302" s="207"/>
      <c r="G302" s="190">
        <f t="shared" ref="G302:G314" si="30">TRUNC((SUMPRODUCT(E302:F302)*C302),2)</f>
        <v>0</v>
      </c>
    </row>
    <row r="303" spans="1:7" s="72" customFormat="1" x14ac:dyDescent="0.2">
      <c r="A303" s="79" t="s">
        <v>124</v>
      </c>
      <c r="B303" s="77" t="s">
        <v>883</v>
      </c>
      <c r="C303" s="100">
        <v>16</v>
      </c>
      <c r="D303" s="102" t="s">
        <v>442</v>
      </c>
      <c r="E303" s="207"/>
      <c r="F303" s="207"/>
      <c r="G303" s="190">
        <f t="shared" si="30"/>
        <v>0</v>
      </c>
    </row>
    <row r="304" spans="1:7" s="72" customFormat="1" x14ac:dyDescent="0.2">
      <c r="A304" s="79" t="s">
        <v>125</v>
      </c>
      <c r="B304" s="77" t="s">
        <v>440</v>
      </c>
      <c r="C304" s="100">
        <v>5</v>
      </c>
      <c r="D304" s="102" t="s">
        <v>438</v>
      </c>
      <c r="E304" s="207"/>
      <c r="F304" s="207"/>
      <c r="G304" s="190">
        <f t="shared" si="30"/>
        <v>0</v>
      </c>
    </row>
    <row r="305" spans="1:7" s="72" customFormat="1" ht="25.5" x14ac:dyDescent="0.2">
      <c r="A305" s="79" t="s">
        <v>126</v>
      </c>
      <c r="B305" s="77" t="s">
        <v>884</v>
      </c>
      <c r="C305" s="100">
        <v>2</v>
      </c>
      <c r="D305" s="102" t="s">
        <v>475</v>
      </c>
      <c r="E305" s="207"/>
      <c r="F305" s="207"/>
      <c r="G305" s="190">
        <f t="shared" si="30"/>
        <v>0</v>
      </c>
    </row>
    <row r="306" spans="1:7" s="72" customFormat="1" x14ac:dyDescent="0.2">
      <c r="A306" s="79" t="s">
        <v>127</v>
      </c>
      <c r="B306" s="77" t="s">
        <v>444</v>
      </c>
      <c r="C306" s="100">
        <v>24</v>
      </c>
      <c r="D306" s="102" t="s">
        <v>62</v>
      </c>
      <c r="E306" s="207"/>
      <c r="F306" s="207"/>
      <c r="G306" s="190">
        <f t="shared" si="30"/>
        <v>0</v>
      </c>
    </row>
    <row r="307" spans="1:7" s="72" customFormat="1" x14ac:dyDescent="0.2">
      <c r="A307" s="79" t="s">
        <v>128</v>
      </c>
      <c r="B307" s="77" t="s">
        <v>445</v>
      </c>
      <c r="C307" s="100">
        <v>24</v>
      </c>
      <c r="D307" s="102" t="s">
        <v>62</v>
      </c>
      <c r="E307" s="207"/>
      <c r="F307" s="207"/>
      <c r="G307" s="190">
        <f t="shared" ref="G307:G313" si="31">TRUNC((SUMPRODUCT(E307:F307)*C307),2)</f>
        <v>0</v>
      </c>
    </row>
    <row r="308" spans="1:7" s="72" customFormat="1" x14ac:dyDescent="0.2">
      <c r="A308" s="79" t="s">
        <v>129</v>
      </c>
      <c r="B308" s="77" t="s">
        <v>470</v>
      </c>
      <c r="C308" s="100">
        <v>24</v>
      </c>
      <c r="D308" s="102" t="s">
        <v>62</v>
      </c>
      <c r="E308" s="207"/>
      <c r="F308" s="207"/>
      <c r="G308" s="190">
        <f t="shared" si="31"/>
        <v>0</v>
      </c>
    </row>
    <row r="309" spans="1:7" s="72" customFormat="1" x14ac:dyDescent="0.2">
      <c r="A309" s="79" t="s">
        <v>130</v>
      </c>
      <c r="B309" s="77" t="s">
        <v>471</v>
      </c>
      <c r="C309" s="100">
        <v>24</v>
      </c>
      <c r="D309" s="102" t="s">
        <v>62</v>
      </c>
      <c r="E309" s="207"/>
      <c r="F309" s="207"/>
      <c r="G309" s="190">
        <f t="shared" si="31"/>
        <v>0</v>
      </c>
    </row>
    <row r="310" spans="1:7" s="72" customFormat="1" x14ac:dyDescent="0.2">
      <c r="A310" s="79" t="s">
        <v>131</v>
      </c>
      <c r="B310" s="77" t="s">
        <v>885</v>
      </c>
      <c r="C310" s="100">
        <v>9</v>
      </c>
      <c r="D310" s="102" t="s">
        <v>62</v>
      </c>
      <c r="E310" s="207"/>
      <c r="F310" s="207"/>
      <c r="G310" s="190">
        <f t="shared" si="31"/>
        <v>0</v>
      </c>
    </row>
    <row r="311" spans="1:7" s="72" customFormat="1" x14ac:dyDescent="0.2">
      <c r="A311" s="79" t="s">
        <v>132</v>
      </c>
      <c r="B311" s="77" t="s">
        <v>886</v>
      </c>
      <c r="C311" s="100">
        <v>12</v>
      </c>
      <c r="D311" s="102" t="s">
        <v>62</v>
      </c>
      <c r="E311" s="207"/>
      <c r="F311" s="207"/>
      <c r="G311" s="190">
        <f t="shared" si="31"/>
        <v>0</v>
      </c>
    </row>
    <row r="312" spans="1:7" s="72" customFormat="1" x14ac:dyDescent="0.2">
      <c r="A312" s="79" t="s">
        <v>133</v>
      </c>
      <c r="B312" s="77" t="s">
        <v>887</v>
      </c>
      <c r="C312" s="100">
        <v>6</v>
      </c>
      <c r="D312" s="102" t="s">
        <v>62</v>
      </c>
      <c r="E312" s="207"/>
      <c r="F312" s="207"/>
      <c r="G312" s="190">
        <f t="shared" si="31"/>
        <v>0</v>
      </c>
    </row>
    <row r="313" spans="1:7" s="72" customFormat="1" x14ac:dyDescent="0.2">
      <c r="A313" s="79" t="s">
        <v>134</v>
      </c>
      <c r="B313" s="77" t="s">
        <v>888</v>
      </c>
      <c r="C313" s="100">
        <v>45</v>
      </c>
      <c r="D313" s="102" t="s">
        <v>62</v>
      </c>
      <c r="E313" s="207"/>
      <c r="F313" s="207"/>
      <c r="G313" s="190">
        <f t="shared" si="31"/>
        <v>0</v>
      </c>
    </row>
    <row r="314" spans="1:7" s="72" customFormat="1" x14ac:dyDescent="0.2">
      <c r="A314" s="79" t="s">
        <v>135</v>
      </c>
      <c r="B314" s="77" t="s">
        <v>889</v>
      </c>
      <c r="C314" s="100">
        <v>18</v>
      </c>
      <c r="D314" s="102" t="s">
        <v>62</v>
      </c>
      <c r="E314" s="207"/>
      <c r="F314" s="207"/>
      <c r="G314" s="190">
        <f t="shared" si="30"/>
        <v>0</v>
      </c>
    </row>
    <row r="315" spans="1:7" x14ac:dyDescent="0.2">
      <c r="A315" s="89">
        <v>4</v>
      </c>
      <c r="B315" s="90" t="s">
        <v>890</v>
      </c>
      <c r="C315" s="91"/>
      <c r="D315" s="205"/>
      <c r="E315" s="206"/>
      <c r="F315" s="206"/>
      <c r="G315" s="206"/>
    </row>
    <row r="316" spans="1:7" s="72" customFormat="1" x14ac:dyDescent="0.2">
      <c r="A316" s="79" t="s">
        <v>171</v>
      </c>
      <c r="B316" s="77" t="s">
        <v>891</v>
      </c>
      <c r="C316" s="100">
        <v>1</v>
      </c>
      <c r="D316" s="102" t="s">
        <v>475</v>
      </c>
      <c r="E316" s="207"/>
      <c r="F316" s="207"/>
      <c r="G316" s="190">
        <f t="shared" ref="G316:G317" si="32">TRUNC((SUMPRODUCT(E316:F316)*C316),2)</f>
        <v>0</v>
      </c>
    </row>
    <row r="317" spans="1:7" s="72" customFormat="1" x14ac:dyDescent="0.2">
      <c r="A317" s="79" t="s">
        <v>172</v>
      </c>
      <c r="B317" s="77" t="s">
        <v>870</v>
      </c>
      <c r="C317" s="100">
        <v>1</v>
      </c>
      <c r="D317" s="102" t="s">
        <v>475</v>
      </c>
      <c r="E317" s="207"/>
      <c r="F317" s="207"/>
      <c r="G317" s="190">
        <f t="shared" si="32"/>
        <v>0</v>
      </c>
    </row>
    <row r="318" spans="1:7" x14ac:dyDescent="0.2">
      <c r="A318" s="89">
        <v>5</v>
      </c>
      <c r="B318" s="90" t="s">
        <v>448</v>
      </c>
      <c r="C318" s="91"/>
      <c r="D318" s="205"/>
      <c r="E318" s="206"/>
      <c r="F318" s="206"/>
      <c r="G318" s="206"/>
    </row>
    <row r="319" spans="1:7" s="72" customFormat="1" ht="25.5" x14ac:dyDescent="0.2">
      <c r="A319" s="79" t="s">
        <v>31</v>
      </c>
      <c r="B319" s="77" t="s">
        <v>871</v>
      </c>
      <c r="C319" s="100">
        <v>2</v>
      </c>
      <c r="D319" s="102" t="s">
        <v>475</v>
      </c>
      <c r="E319" s="207"/>
      <c r="F319" s="108" t="s">
        <v>61</v>
      </c>
      <c r="G319" s="190">
        <f t="shared" ref="G319" si="33">TRUNC((SUMPRODUCT(E319:F319)*C319),2)</f>
        <v>0</v>
      </c>
    </row>
    <row r="320" spans="1:7" x14ac:dyDescent="0.2">
      <c r="A320" s="89">
        <v>6</v>
      </c>
      <c r="B320" s="90" t="s">
        <v>95</v>
      </c>
      <c r="C320" s="91"/>
      <c r="D320" s="205"/>
      <c r="E320" s="206"/>
      <c r="F320" s="206"/>
      <c r="G320" s="206"/>
    </row>
    <row r="321" spans="1:7" s="72" customFormat="1" ht="38.25" x14ac:dyDescent="0.2">
      <c r="A321" s="79" t="s">
        <v>181</v>
      </c>
      <c r="B321" s="77" t="s">
        <v>772</v>
      </c>
      <c r="C321" s="100">
        <v>12</v>
      </c>
      <c r="D321" s="102" t="s">
        <v>57</v>
      </c>
      <c r="E321" s="209"/>
      <c r="F321" s="209"/>
      <c r="G321" s="190">
        <f t="shared" ref="G321" si="34">TRUNC((SUMPRODUCT(E321:F321)*C321),2)</f>
        <v>0</v>
      </c>
    </row>
    <row r="322" spans="1:7" s="72" customFormat="1" ht="25.5" x14ac:dyDescent="0.2">
      <c r="A322" s="79" t="s">
        <v>791</v>
      </c>
      <c r="B322" s="77" t="s">
        <v>437</v>
      </c>
      <c r="C322" s="100">
        <v>1</v>
      </c>
      <c r="D322" s="102" t="s">
        <v>475</v>
      </c>
      <c r="E322" s="209"/>
      <c r="F322" s="209"/>
      <c r="G322" s="190">
        <f>TRUNC((SUMPRODUCT(E322:F322)*C322),2)</f>
        <v>0</v>
      </c>
    </row>
    <row r="323" spans="1:7" s="72" customFormat="1" x14ac:dyDescent="0.2">
      <c r="A323" s="81"/>
      <c r="B323" s="247" t="s">
        <v>15</v>
      </c>
      <c r="C323" s="247"/>
      <c r="D323" s="247"/>
      <c r="E323" s="210">
        <f>SUMPRODUCT(E291:E322,C291:C322)</f>
        <v>0</v>
      </c>
      <c r="F323" s="210">
        <f>SUMPRODUCT(F291:F322,C291:C322)</f>
        <v>0</v>
      </c>
      <c r="G323" s="107">
        <f>SUM(G291:G322)</f>
        <v>0</v>
      </c>
    </row>
    <row r="324" spans="1:7" s="72" customFormat="1" x14ac:dyDescent="0.2">
      <c r="A324" s="82" t="s">
        <v>241</v>
      </c>
      <c r="B324" s="83" t="s">
        <v>65</v>
      </c>
      <c r="C324" s="103"/>
      <c r="D324" s="104"/>
      <c r="E324" s="211"/>
      <c r="F324" s="211"/>
      <c r="G324" s="105"/>
    </row>
    <row r="325" spans="1:7" s="72" customFormat="1" x14ac:dyDescent="0.2">
      <c r="A325" s="78" t="s">
        <v>384</v>
      </c>
      <c r="B325" s="85" t="s">
        <v>503</v>
      </c>
      <c r="C325" s="106"/>
      <c r="D325" s="102"/>
      <c r="E325" s="212"/>
      <c r="F325" s="212"/>
      <c r="G325" s="108"/>
    </row>
    <row r="326" spans="1:7" s="72" customFormat="1" ht="25.5" x14ac:dyDescent="0.2">
      <c r="A326" s="78"/>
      <c r="B326" s="85" t="s">
        <v>504</v>
      </c>
      <c r="C326" s="106"/>
      <c r="D326" s="102"/>
      <c r="E326" s="212"/>
      <c r="F326" s="212"/>
      <c r="G326" s="108"/>
    </row>
    <row r="327" spans="1:7" s="72" customFormat="1" ht="51" x14ac:dyDescent="0.2">
      <c r="A327" s="79" t="s">
        <v>17</v>
      </c>
      <c r="B327" s="86" t="s">
        <v>505</v>
      </c>
      <c r="C327" s="100">
        <v>120</v>
      </c>
      <c r="D327" s="102" t="s">
        <v>62</v>
      </c>
      <c r="E327" s="207"/>
      <c r="F327" s="207"/>
      <c r="G327" s="190">
        <f t="shared" ref="G327:G342" si="35">TRUNC((SUMPRODUCT(E327:F327)*C327),2)</f>
        <v>0</v>
      </c>
    </row>
    <row r="328" spans="1:7" s="72" customFormat="1" ht="51" x14ac:dyDescent="0.2">
      <c r="A328" s="79" t="s">
        <v>18</v>
      </c>
      <c r="B328" s="86" t="s">
        <v>506</v>
      </c>
      <c r="C328" s="100">
        <v>30</v>
      </c>
      <c r="D328" s="102" t="s">
        <v>62</v>
      </c>
      <c r="E328" s="207"/>
      <c r="F328" s="207"/>
      <c r="G328" s="190">
        <f t="shared" si="35"/>
        <v>0</v>
      </c>
    </row>
    <row r="329" spans="1:7" s="72" customFormat="1" ht="51" x14ac:dyDescent="0.2">
      <c r="A329" s="79" t="s">
        <v>64</v>
      </c>
      <c r="B329" s="86" t="s">
        <v>507</v>
      </c>
      <c r="C329" s="100">
        <v>80</v>
      </c>
      <c r="D329" s="102" t="s">
        <v>62</v>
      </c>
      <c r="E329" s="207"/>
      <c r="F329" s="207"/>
      <c r="G329" s="190">
        <f t="shared" si="35"/>
        <v>0</v>
      </c>
    </row>
    <row r="330" spans="1:7" s="74" customFormat="1" ht="51" x14ac:dyDescent="0.2">
      <c r="A330" s="79" t="s">
        <v>69</v>
      </c>
      <c r="B330" s="86" t="s">
        <v>508</v>
      </c>
      <c r="C330" s="100">
        <v>20</v>
      </c>
      <c r="D330" s="102" t="s">
        <v>62</v>
      </c>
      <c r="E330" s="207"/>
      <c r="F330" s="207"/>
      <c r="G330" s="190">
        <f t="shared" si="35"/>
        <v>0</v>
      </c>
    </row>
    <row r="331" spans="1:7" s="74" customFormat="1" ht="51" x14ac:dyDescent="0.2">
      <c r="A331" s="79" t="s">
        <v>70</v>
      </c>
      <c r="B331" s="86" t="s">
        <v>509</v>
      </c>
      <c r="C331" s="100">
        <v>60</v>
      </c>
      <c r="D331" s="102" t="s">
        <v>62</v>
      </c>
      <c r="E331" s="207"/>
      <c r="F331" s="207"/>
      <c r="G331" s="190">
        <f t="shared" si="35"/>
        <v>0</v>
      </c>
    </row>
    <row r="332" spans="1:7" s="74" customFormat="1" ht="51" x14ac:dyDescent="0.2">
      <c r="A332" s="79" t="s">
        <v>73</v>
      </c>
      <c r="B332" s="86" t="s">
        <v>510</v>
      </c>
      <c r="C332" s="100">
        <v>15</v>
      </c>
      <c r="D332" s="102" t="s">
        <v>62</v>
      </c>
      <c r="E332" s="207"/>
      <c r="F332" s="207"/>
      <c r="G332" s="190">
        <f t="shared" si="35"/>
        <v>0</v>
      </c>
    </row>
    <row r="333" spans="1:7" s="72" customFormat="1" ht="25.5" x14ac:dyDescent="0.2">
      <c r="A333" s="79" t="s">
        <v>75</v>
      </c>
      <c r="B333" s="86" t="s">
        <v>511</v>
      </c>
      <c r="C333" s="100">
        <v>4</v>
      </c>
      <c r="D333" s="102" t="s">
        <v>512</v>
      </c>
      <c r="E333" s="207"/>
      <c r="F333" s="207"/>
      <c r="G333" s="190">
        <f t="shared" si="35"/>
        <v>0</v>
      </c>
    </row>
    <row r="334" spans="1:7" s="72" customFormat="1" ht="38.25" x14ac:dyDescent="0.2">
      <c r="A334" s="79" t="s">
        <v>77</v>
      </c>
      <c r="B334" s="86" t="s">
        <v>513</v>
      </c>
      <c r="C334" s="100">
        <v>4</v>
      </c>
      <c r="D334" s="102" t="s">
        <v>62</v>
      </c>
      <c r="E334" s="207"/>
      <c r="F334" s="207"/>
      <c r="G334" s="190">
        <f t="shared" si="35"/>
        <v>0</v>
      </c>
    </row>
    <row r="335" spans="1:7" s="72" customFormat="1" ht="25.5" x14ac:dyDescent="0.2">
      <c r="A335" s="79" t="s">
        <v>79</v>
      </c>
      <c r="B335" s="86" t="s">
        <v>514</v>
      </c>
      <c r="C335" s="100">
        <v>22</v>
      </c>
      <c r="D335" s="102" t="s">
        <v>62</v>
      </c>
      <c r="E335" s="207"/>
      <c r="F335" s="207"/>
      <c r="G335" s="190">
        <f t="shared" si="35"/>
        <v>0</v>
      </c>
    </row>
    <row r="336" spans="1:7" s="72" customFormat="1" x14ac:dyDescent="0.2">
      <c r="A336" s="79" t="s">
        <v>80</v>
      </c>
      <c r="B336" s="86" t="s">
        <v>515</v>
      </c>
      <c r="C336" s="100">
        <v>27</v>
      </c>
      <c r="D336" s="102" t="s">
        <v>62</v>
      </c>
      <c r="E336" s="207"/>
      <c r="F336" s="207"/>
      <c r="G336" s="190">
        <f t="shared" si="35"/>
        <v>0</v>
      </c>
    </row>
    <row r="337" spans="1:7" s="72" customFormat="1" x14ac:dyDescent="0.2">
      <c r="A337" s="79" t="s">
        <v>81</v>
      </c>
      <c r="B337" s="86" t="s">
        <v>516</v>
      </c>
      <c r="C337" s="100">
        <v>9</v>
      </c>
      <c r="D337" s="102" t="s">
        <v>512</v>
      </c>
      <c r="E337" s="207"/>
      <c r="F337" s="207"/>
      <c r="G337" s="190">
        <f t="shared" si="35"/>
        <v>0</v>
      </c>
    </row>
    <row r="338" spans="1:7" s="72" customFormat="1" ht="25.5" x14ac:dyDescent="0.2">
      <c r="A338" s="79" t="s">
        <v>82</v>
      </c>
      <c r="B338" s="86" t="s">
        <v>517</v>
      </c>
      <c r="C338" s="100">
        <v>14</v>
      </c>
      <c r="D338" s="102" t="s">
        <v>512</v>
      </c>
      <c r="E338" s="207"/>
      <c r="F338" s="207"/>
      <c r="G338" s="190">
        <f t="shared" si="35"/>
        <v>0</v>
      </c>
    </row>
    <row r="339" spans="1:7" s="72" customFormat="1" ht="25.5" x14ac:dyDescent="0.2">
      <c r="A339" s="79" t="s">
        <v>83</v>
      </c>
      <c r="B339" s="86" t="s">
        <v>518</v>
      </c>
      <c r="C339" s="100">
        <v>1</v>
      </c>
      <c r="D339" s="102" t="s">
        <v>512</v>
      </c>
      <c r="E339" s="207"/>
      <c r="F339" s="207"/>
      <c r="G339" s="190">
        <f t="shared" si="35"/>
        <v>0</v>
      </c>
    </row>
    <row r="340" spans="1:7" s="72" customFormat="1" ht="25.5" x14ac:dyDescent="0.2">
      <c r="A340" s="79" t="s">
        <v>84</v>
      </c>
      <c r="B340" s="86" t="s">
        <v>519</v>
      </c>
      <c r="C340" s="100">
        <v>2</v>
      </c>
      <c r="D340" s="102" t="s">
        <v>512</v>
      </c>
      <c r="E340" s="207"/>
      <c r="F340" s="207"/>
      <c r="G340" s="190">
        <f t="shared" si="35"/>
        <v>0</v>
      </c>
    </row>
    <row r="341" spans="1:7" s="72" customFormat="1" x14ac:dyDescent="0.2">
      <c r="A341" s="79" t="s">
        <v>87</v>
      </c>
      <c r="B341" s="86" t="s">
        <v>520</v>
      </c>
      <c r="C341" s="100">
        <v>2</v>
      </c>
      <c r="D341" s="102" t="s">
        <v>512</v>
      </c>
      <c r="E341" s="207"/>
      <c r="F341" s="207"/>
      <c r="G341" s="190">
        <f t="shared" si="35"/>
        <v>0</v>
      </c>
    </row>
    <row r="342" spans="1:7" s="72" customFormat="1" ht="25.5" x14ac:dyDescent="0.2">
      <c r="A342" s="79" t="s">
        <v>89</v>
      </c>
      <c r="B342" s="86" t="s">
        <v>521</v>
      </c>
      <c r="C342" s="100">
        <v>2</v>
      </c>
      <c r="D342" s="102" t="s">
        <v>512</v>
      </c>
      <c r="E342" s="207"/>
      <c r="F342" s="207"/>
      <c r="G342" s="190">
        <f t="shared" si="35"/>
        <v>0</v>
      </c>
    </row>
    <row r="343" spans="1:7" x14ac:dyDescent="0.2">
      <c r="A343" s="89" t="s">
        <v>402</v>
      </c>
      <c r="B343" s="90" t="s">
        <v>522</v>
      </c>
      <c r="C343" s="91"/>
      <c r="D343" s="205"/>
      <c r="E343" s="206"/>
      <c r="F343" s="206"/>
      <c r="G343" s="206"/>
    </row>
    <row r="344" spans="1:7" s="72" customFormat="1" ht="63.75" x14ac:dyDescent="0.2">
      <c r="A344" s="79" t="s">
        <v>59</v>
      </c>
      <c r="B344" s="86" t="s">
        <v>523</v>
      </c>
      <c r="C344" s="100">
        <v>1</v>
      </c>
      <c r="D344" s="102" t="s">
        <v>512</v>
      </c>
      <c r="E344" s="207"/>
      <c r="F344" s="207"/>
      <c r="G344" s="190">
        <f t="shared" ref="G344:G355" si="36">TRUNC((SUMPRODUCT(E344:F344)*C344),2)</f>
        <v>0</v>
      </c>
    </row>
    <row r="345" spans="1:7" s="72" customFormat="1" ht="51" x14ac:dyDescent="0.2">
      <c r="A345" s="79" t="s">
        <v>60</v>
      </c>
      <c r="B345" s="86" t="s">
        <v>524</v>
      </c>
      <c r="C345" s="100">
        <v>1</v>
      </c>
      <c r="D345" s="102" t="s">
        <v>512</v>
      </c>
      <c r="E345" s="207"/>
      <c r="F345" s="207"/>
      <c r="G345" s="190">
        <f t="shared" si="36"/>
        <v>0</v>
      </c>
    </row>
    <row r="346" spans="1:7" s="72" customFormat="1" ht="38.25" x14ac:dyDescent="0.2">
      <c r="A346" s="79" t="s">
        <v>66</v>
      </c>
      <c r="B346" s="86" t="s">
        <v>525</v>
      </c>
      <c r="C346" s="100">
        <v>1</v>
      </c>
      <c r="D346" s="102" t="s">
        <v>512</v>
      </c>
      <c r="E346" s="207"/>
      <c r="F346" s="207"/>
      <c r="G346" s="190">
        <f t="shared" si="36"/>
        <v>0</v>
      </c>
    </row>
    <row r="347" spans="1:7" s="72" customFormat="1" ht="38.25" x14ac:dyDescent="0.2">
      <c r="A347" s="79" t="s">
        <v>67</v>
      </c>
      <c r="B347" s="86" t="s">
        <v>526</v>
      </c>
      <c r="C347" s="100">
        <v>3</v>
      </c>
      <c r="D347" s="102" t="s">
        <v>512</v>
      </c>
      <c r="E347" s="207"/>
      <c r="F347" s="207"/>
      <c r="G347" s="190">
        <f t="shared" si="36"/>
        <v>0</v>
      </c>
    </row>
    <row r="348" spans="1:7" s="72" customFormat="1" ht="25.5" x14ac:dyDescent="0.2">
      <c r="A348" s="79" t="s">
        <v>68</v>
      </c>
      <c r="B348" s="86" t="s">
        <v>527</v>
      </c>
      <c r="C348" s="100">
        <v>5</v>
      </c>
      <c r="D348" s="102" t="s">
        <v>512</v>
      </c>
      <c r="E348" s="207"/>
      <c r="F348" s="207"/>
      <c r="G348" s="190">
        <f t="shared" si="36"/>
        <v>0</v>
      </c>
    </row>
    <row r="349" spans="1:7" s="72" customFormat="1" ht="25.5" x14ac:dyDescent="0.2">
      <c r="A349" s="79" t="s">
        <v>254</v>
      </c>
      <c r="B349" s="86" t="s">
        <v>528</v>
      </c>
      <c r="C349" s="100">
        <v>15</v>
      </c>
      <c r="D349" s="102" t="s">
        <v>512</v>
      </c>
      <c r="E349" s="207"/>
      <c r="F349" s="207"/>
      <c r="G349" s="190">
        <f t="shared" si="36"/>
        <v>0</v>
      </c>
    </row>
    <row r="350" spans="1:7" s="72" customFormat="1" ht="25.5" x14ac:dyDescent="0.2">
      <c r="A350" s="79" t="s">
        <v>256</v>
      </c>
      <c r="B350" s="86" t="s">
        <v>529</v>
      </c>
      <c r="C350" s="100">
        <v>5</v>
      </c>
      <c r="D350" s="102" t="s">
        <v>512</v>
      </c>
      <c r="E350" s="207"/>
      <c r="F350" s="207"/>
      <c r="G350" s="190">
        <f t="shared" si="36"/>
        <v>0</v>
      </c>
    </row>
    <row r="351" spans="1:7" s="72" customFormat="1" ht="25.5" x14ac:dyDescent="0.2">
      <c r="A351" s="79" t="s">
        <v>289</v>
      </c>
      <c r="B351" s="86" t="s">
        <v>530</v>
      </c>
      <c r="C351" s="100">
        <v>1</v>
      </c>
      <c r="D351" s="102" t="s">
        <v>512</v>
      </c>
      <c r="E351" s="207"/>
      <c r="F351" s="207"/>
      <c r="G351" s="190">
        <f t="shared" si="36"/>
        <v>0</v>
      </c>
    </row>
    <row r="352" spans="1:7" s="72" customFormat="1" ht="25.5" x14ac:dyDescent="0.2">
      <c r="A352" s="79" t="s">
        <v>319</v>
      </c>
      <c r="B352" s="86" t="s">
        <v>531</v>
      </c>
      <c r="C352" s="100">
        <v>2</v>
      </c>
      <c r="D352" s="102" t="s">
        <v>512</v>
      </c>
      <c r="E352" s="207"/>
      <c r="F352" s="207"/>
      <c r="G352" s="190">
        <f t="shared" si="36"/>
        <v>0</v>
      </c>
    </row>
    <row r="353" spans="1:7" s="72" customFormat="1" ht="25.5" x14ac:dyDescent="0.2">
      <c r="A353" s="79" t="s">
        <v>403</v>
      </c>
      <c r="B353" s="86" t="s">
        <v>532</v>
      </c>
      <c r="C353" s="100">
        <v>7</v>
      </c>
      <c r="D353" s="102" t="s">
        <v>512</v>
      </c>
      <c r="E353" s="207"/>
      <c r="F353" s="207"/>
      <c r="G353" s="190">
        <f t="shared" si="36"/>
        <v>0</v>
      </c>
    </row>
    <row r="354" spans="1:7" s="72" customFormat="1" ht="25.5" x14ac:dyDescent="0.2">
      <c r="A354" s="79" t="s">
        <v>404</v>
      </c>
      <c r="B354" s="86" t="s">
        <v>533</v>
      </c>
      <c r="C354" s="100">
        <v>1</v>
      </c>
      <c r="D354" s="102" t="s">
        <v>512</v>
      </c>
      <c r="E354" s="207"/>
      <c r="F354" s="207"/>
      <c r="G354" s="190">
        <f t="shared" si="36"/>
        <v>0</v>
      </c>
    </row>
    <row r="355" spans="1:7" s="72" customFormat="1" ht="38.25" x14ac:dyDescent="0.2">
      <c r="A355" s="79" t="s">
        <v>405</v>
      </c>
      <c r="B355" s="86" t="s">
        <v>534</v>
      </c>
      <c r="C355" s="100">
        <v>4</v>
      </c>
      <c r="D355" s="102" t="s">
        <v>512</v>
      </c>
      <c r="E355" s="207"/>
      <c r="F355" s="207"/>
      <c r="G355" s="190">
        <f t="shared" si="36"/>
        <v>0</v>
      </c>
    </row>
    <row r="356" spans="1:7" x14ac:dyDescent="0.2">
      <c r="A356" s="89" t="s">
        <v>420</v>
      </c>
      <c r="B356" s="90" t="s">
        <v>535</v>
      </c>
      <c r="C356" s="91"/>
      <c r="D356" s="205"/>
      <c r="E356" s="206"/>
      <c r="F356" s="206"/>
      <c r="G356" s="206"/>
    </row>
    <row r="357" spans="1:7" s="72" customFormat="1" ht="165.75" x14ac:dyDescent="0.2">
      <c r="A357" s="79" t="s">
        <v>63</v>
      </c>
      <c r="B357" s="86" t="s">
        <v>858</v>
      </c>
      <c r="C357" s="100">
        <v>27</v>
      </c>
      <c r="D357" s="102" t="s">
        <v>512</v>
      </c>
      <c r="E357" s="207"/>
      <c r="F357" s="207"/>
      <c r="G357" s="190">
        <f t="shared" ref="G357:G411" si="37">TRUNC((SUMPRODUCT(E357:F357)*C357),2)</f>
        <v>0</v>
      </c>
    </row>
    <row r="358" spans="1:7" s="72" customFormat="1" ht="165.75" x14ac:dyDescent="0.2">
      <c r="A358" s="79" t="s">
        <v>124</v>
      </c>
      <c r="B358" s="86" t="s">
        <v>536</v>
      </c>
      <c r="C358" s="100">
        <v>4</v>
      </c>
      <c r="D358" s="102" t="s">
        <v>512</v>
      </c>
      <c r="E358" s="207"/>
      <c r="F358" s="207"/>
      <c r="G358" s="190">
        <f t="shared" si="37"/>
        <v>0</v>
      </c>
    </row>
    <row r="359" spans="1:7" s="72" customFormat="1" ht="165.75" x14ac:dyDescent="0.2">
      <c r="A359" s="79" t="s">
        <v>125</v>
      </c>
      <c r="B359" s="86" t="s">
        <v>859</v>
      </c>
      <c r="C359" s="100">
        <v>2</v>
      </c>
      <c r="D359" s="102" t="s">
        <v>512</v>
      </c>
      <c r="E359" s="207"/>
      <c r="F359" s="207"/>
      <c r="G359" s="190">
        <f t="shared" si="37"/>
        <v>0</v>
      </c>
    </row>
    <row r="360" spans="1:7" s="72" customFormat="1" ht="38.25" x14ac:dyDescent="0.2">
      <c r="A360" s="79" t="s">
        <v>126</v>
      </c>
      <c r="B360" s="86" t="s">
        <v>537</v>
      </c>
      <c r="C360" s="100">
        <v>20</v>
      </c>
      <c r="D360" s="102" t="s">
        <v>512</v>
      </c>
      <c r="E360" s="207"/>
      <c r="F360" s="207"/>
      <c r="G360" s="190">
        <f t="shared" si="37"/>
        <v>0</v>
      </c>
    </row>
    <row r="361" spans="1:7" s="72" customFormat="1" ht="38.25" x14ac:dyDescent="0.2">
      <c r="A361" s="79" t="s">
        <v>127</v>
      </c>
      <c r="B361" s="86" t="s">
        <v>538</v>
      </c>
      <c r="C361" s="100">
        <v>64</v>
      </c>
      <c r="D361" s="102" t="s">
        <v>512</v>
      </c>
      <c r="E361" s="207"/>
      <c r="F361" s="207"/>
      <c r="G361" s="190">
        <f t="shared" si="37"/>
        <v>0</v>
      </c>
    </row>
    <row r="362" spans="1:7" s="72" customFormat="1" ht="38.25" x14ac:dyDescent="0.2">
      <c r="A362" s="79" t="s">
        <v>128</v>
      </c>
      <c r="B362" s="86" t="s">
        <v>539</v>
      </c>
      <c r="C362" s="100">
        <v>1</v>
      </c>
      <c r="D362" s="102" t="s">
        <v>512</v>
      </c>
      <c r="E362" s="207"/>
      <c r="F362" s="207"/>
      <c r="G362" s="190">
        <f t="shared" si="37"/>
        <v>0</v>
      </c>
    </row>
    <row r="363" spans="1:7" s="72" customFormat="1" ht="38.25" x14ac:dyDescent="0.2">
      <c r="A363" s="79" t="s">
        <v>129</v>
      </c>
      <c r="B363" s="86" t="s">
        <v>860</v>
      </c>
      <c r="C363" s="100">
        <v>3</v>
      </c>
      <c r="D363" s="102" t="s">
        <v>512</v>
      </c>
      <c r="E363" s="207"/>
      <c r="F363" s="207"/>
      <c r="G363" s="190">
        <f t="shared" si="37"/>
        <v>0</v>
      </c>
    </row>
    <row r="364" spans="1:7" s="72" customFormat="1" ht="25.5" x14ac:dyDescent="0.2">
      <c r="A364" s="79" t="s">
        <v>130</v>
      </c>
      <c r="B364" s="86" t="s">
        <v>540</v>
      </c>
      <c r="C364" s="100">
        <v>1</v>
      </c>
      <c r="D364" s="102" t="s">
        <v>512</v>
      </c>
      <c r="E364" s="207"/>
      <c r="F364" s="207"/>
      <c r="G364" s="190">
        <f t="shared" si="37"/>
        <v>0</v>
      </c>
    </row>
    <row r="365" spans="1:7" s="72" customFormat="1" ht="25.5" x14ac:dyDescent="0.2">
      <c r="A365" s="79" t="s">
        <v>131</v>
      </c>
      <c r="B365" s="86" t="s">
        <v>541</v>
      </c>
      <c r="C365" s="100">
        <v>68</v>
      </c>
      <c r="D365" s="102" t="s">
        <v>512</v>
      </c>
      <c r="E365" s="207"/>
      <c r="F365" s="207"/>
      <c r="G365" s="190">
        <f t="shared" si="37"/>
        <v>0</v>
      </c>
    </row>
    <row r="366" spans="1:7" s="72" customFormat="1" x14ac:dyDescent="0.2">
      <c r="A366" s="79" t="s">
        <v>132</v>
      </c>
      <c r="B366" s="86" t="s">
        <v>542</v>
      </c>
      <c r="C366" s="100">
        <v>4</v>
      </c>
      <c r="D366" s="102" t="s">
        <v>512</v>
      </c>
      <c r="E366" s="207"/>
      <c r="F366" s="207"/>
      <c r="G366" s="190">
        <f t="shared" si="37"/>
        <v>0</v>
      </c>
    </row>
    <row r="367" spans="1:7" s="72" customFormat="1" x14ac:dyDescent="0.2">
      <c r="A367" s="79" t="s">
        <v>133</v>
      </c>
      <c r="B367" s="86" t="s">
        <v>861</v>
      </c>
      <c r="C367" s="100">
        <v>3</v>
      </c>
      <c r="D367" s="102" t="s">
        <v>512</v>
      </c>
      <c r="E367" s="207"/>
      <c r="F367" s="207"/>
      <c r="G367" s="190">
        <f t="shared" si="37"/>
        <v>0</v>
      </c>
    </row>
    <row r="368" spans="1:7" s="72" customFormat="1" x14ac:dyDescent="0.2">
      <c r="A368" s="79" t="s">
        <v>134</v>
      </c>
      <c r="B368" s="86" t="s">
        <v>862</v>
      </c>
      <c r="C368" s="100">
        <v>1</v>
      </c>
      <c r="D368" s="102" t="s">
        <v>512</v>
      </c>
      <c r="E368" s="207"/>
      <c r="F368" s="207"/>
      <c r="G368" s="190">
        <f t="shared" si="37"/>
        <v>0</v>
      </c>
    </row>
    <row r="369" spans="1:7" s="72" customFormat="1" ht="25.5" x14ac:dyDescent="0.2">
      <c r="A369" s="79" t="s">
        <v>135</v>
      </c>
      <c r="B369" s="86" t="s">
        <v>543</v>
      </c>
      <c r="C369" s="100">
        <v>1</v>
      </c>
      <c r="D369" s="102" t="s">
        <v>512</v>
      </c>
      <c r="E369" s="207"/>
      <c r="F369" s="207"/>
      <c r="G369" s="190">
        <f t="shared" si="37"/>
        <v>0</v>
      </c>
    </row>
    <row r="370" spans="1:7" s="72" customFormat="1" x14ac:dyDescent="0.2">
      <c r="A370" s="79" t="s">
        <v>136</v>
      </c>
      <c r="B370" s="86" t="s">
        <v>544</v>
      </c>
      <c r="C370" s="100">
        <v>4</v>
      </c>
      <c r="D370" s="102" t="s">
        <v>512</v>
      </c>
      <c r="E370" s="207"/>
      <c r="F370" s="207"/>
      <c r="G370" s="190">
        <f t="shared" si="37"/>
        <v>0</v>
      </c>
    </row>
    <row r="371" spans="1:7" s="72" customFormat="1" x14ac:dyDescent="0.2">
      <c r="A371" s="79" t="s">
        <v>137</v>
      </c>
      <c r="B371" s="86" t="s">
        <v>545</v>
      </c>
      <c r="C371" s="100">
        <v>3</v>
      </c>
      <c r="D371" s="102" t="s">
        <v>512</v>
      </c>
      <c r="E371" s="207"/>
      <c r="F371" s="207"/>
      <c r="G371" s="190">
        <f t="shared" si="37"/>
        <v>0</v>
      </c>
    </row>
    <row r="372" spans="1:7" s="72" customFormat="1" x14ac:dyDescent="0.2">
      <c r="A372" s="79" t="s">
        <v>138</v>
      </c>
      <c r="B372" s="86" t="s">
        <v>546</v>
      </c>
      <c r="C372" s="100">
        <v>31</v>
      </c>
      <c r="D372" s="102" t="s">
        <v>512</v>
      </c>
      <c r="E372" s="207"/>
      <c r="F372" s="207"/>
      <c r="G372" s="190">
        <f t="shared" si="37"/>
        <v>0</v>
      </c>
    </row>
    <row r="373" spans="1:7" s="72" customFormat="1" ht="25.5" x14ac:dyDescent="0.2">
      <c r="A373" s="79" t="s">
        <v>139</v>
      </c>
      <c r="B373" s="86" t="s">
        <v>547</v>
      </c>
      <c r="C373" s="100">
        <v>140</v>
      </c>
      <c r="D373" s="102" t="s">
        <v>512</v>
      </c>
      <c r="E373" s="207"/>
      <c r="F373" s="207"/>
      <c r="G373" s="190">
        <f t="shared" si="37"/>
        <v>0</v>
      </c>
    </row>
    <row r="374" spans="1:7" s="72" customFormat="1" ht="25.5" x14ac:dyDescent="0.2">
      <c r="A374" s="79" t="s">
        <v>140</v>
      </c>
      <c r="B374" s="86" t="s">
        <v>548</v>
      </c>
      <c r="C374" s="100">
        <v>19</v>
      </c>
      <c r="D374" s="102" t="s">
        <v>512</v>
      </c>
      <c r="E374" s="207"/>
      <c r="F374" s="207"/>
      <c r="G374" s="190">
        <f t="shared" si="37"/>
        <v>0</v>
      </c>
    </row>
    <row r="375" spans="1:7" s="72" customFormat="1" ht="25.5" x14ac:dyDescent="0.2">
      <c r="A375" s="79" t="s">
        <v>141</v>
      </c>
      <c r="B375" s="86" t="s">
        <v>549</v>
      </c>
      <c r="C375" s="100">
        <v>53</v>
      </c>
      <c r="D375" s="102" t="s">
        <v>62</v>
      </c>
      <c r="E375" s="207"/>
      <c r="F375" s="207"/>
      <c r="G375" s="190">
        <f t="shared" si="37"/>
        <v>0</v>
      </c>
    </row>
    <row r="376" spans="1:7" s="72" customFormat="1" ht="25.5" x14ac:dyDescent="0.2">
      <c r="A376" s="79" t="s">
        <v>142</v>
      </c>
      <c r="B376" s="86" t="s">
        <v>550</v>
      </c>
      <c r="C376" s="100">
        <v>35</v>
      </c>
      <c r="D376" s="102" t="s">
        <v>62</v>
      </c>
      <c r="E376" s="207"/>
      <c r="F376" s="207"/>
      <c r="G376" s="190">
        <f t="shared" si="37"/>
        <v>0</v>
      </c>
    </row>
    <row r="377" spans="1:7" s="72" customFormat="1" ht="38.25" x14ac:dyDescent="0.2">
      <c r="A377" s="79" t="s">
        <v>143</v>
      </c>
      <c r="B377" s="86" t="s">
        <v>851</v>
      </c>
      <c r="C377" s="100">
        <v>2</v>
      </c>
      <c r="D377" s="102" t="s">
        <v>512</v>
      </c>
      <c r="E377" s="207"/>
      <c r="F377" s="207"/>
      <c r="G377" s="190">
        <f t="shared" si="37"/>
        <v>0</v>
      </c>
    </row>
    <row r="378" spans="1:7" s="72" customFormat="1" ht="38.25" x14ac:dyDescent="0.2">
      <c r="A378" s="79" t="s">
        <v>144</v>
      </c>
      <c r="B378" s="86" t="s">
        <v>852</v>
      </c>
      <c r="C378" s="100">
        <v>2</v>
      </c>
      <c r="D378" s="102" t="s">
        <v>512</v>
      </c>
      <c r="E378" s="207"/>
      <c r="F378" s="207"/>
      <c r="G378" s="190">
        <f t="shared" si="37"/>
        <v>0</v>
      </c>
    </row>
    <row r="379" spans="1:7" s="72" customFormat="1" ht="25.5" x14ac:dyDescent="0.2">
      <c r="A379" s="79" t="s">
        <v>863</v>
      </c>
      <c r="B379" s="86" t="s">
        <v>551</v>
      </c>
      <c r="C379" s="100">
        <v>6</v>
      </c>
      <c r="D379" s="102" t="s">
        <v>62</v>
      </c>
      <c r="E379" s="207"/>
      <c r="F379" s="207"/>
      <c r="G379" s="190">
        <f t="shared" si="37"/>
        <v>0</v>
      </c>
    </row>
    <row r="380" spans="1:7" s="72" customFormat="1" ht="25.5" x14ac:dyDescent="0.2">
      <c r="A380" s="79" t="s">
        <v>145</v>
      </c>
      <c r="B380" s="86" t="s">
        <v>552</v>
      </c>
      <c r="C380" s="100">
        <v>2</v>
      </c>
      <c r="D380" s="102" t="s">
        <v>512</v>
      </c>
      <c r="E380" s="207"/>
      <c r="F380" s="207"/>
      <c r="G380" s="190">
        <f t="shared" si="37"/>
        <v>0</v>
      </c>
    </row>
    <row r="381" spans="1:7" s="72" customFormat="1" ht="25.5" x14ac:dyDescent="0.2">
      <c r="A381" s="79" t="s">
        <v>146</v>
      </c>
      <c r="B381" s="86" t="s">
        <v>472</v>
      </c>
      <c r="C381" s="100">
        <v>6</v>
      </c>
      <c r="D381" s="102" t="s">
        <v>512</v>
      </c>
      <c r="E381" s="207"/>
      <c r="F381" s="207"/>
      <c r="G381" s="190">
        <f t="shared" si="37"/>
        <v>0</v>
      </c>
    </row>
    <row r="382" spans="1:7" s="72" customFormat="1" ht="25.5" x14ac:dyDescent="0.2">
      <c r="A382" s="79" t="s">
        <v>147</v>
      </c>
      <c r="B382" s="86" t="s">
        <v>553</v>
      </c>
      <c r="C382" s="100">
        <v>3</v>
      </c>
      <c r="D382" s="102" t="s">
        <v>512</v>
      </c>
      <c r="E382" s="207"/>
      <c r="F382" s="207"/>
      <c r="G382" s="190">
        <f t="shared" si="37"/>
        <v>0</v>
      </c>
    </row>
    <row r="383" spans="1:7" s="72" customFormat="1" x14ac:dyDescent="0.2">
      <c r="A383" s="79" t="s">
        <v>148</v>
      </c>
      <c r="B383" s="86" t="s">
        <v>554</v>
      </c>
      <c r="C383" s="100">
        <v>4</v>
      </c>
      <c r="D383" s="102" t="s">
        <v>512</v>
      </c>
      <c r="E383" s="207"/>
      <c r="F383" s="207"/>
      <c r="G383" s="190">
        <f t="shared" si="37"/>
        <v>0</v>
      </c>
    </row>
    <row r="384" spans="1:7" s="72" customFormat="1" ht="38.25" x14ac:dyDescent="0.2">
      <c r="A384" s="79" t="s">
        <v>149</v>
      </c>
      <c r="B384" s="86" t="s">
        <v>555</v>
      </c>
      <c r="C384" s="100">
        <v>19</v>
      </c>
      <c r="D384" s="102" t="s">
        <v>62</v>
      </c>
      <c r="E384" s="207"/>
      <c r="F384" s="207"/>
      <c r="G384" s="190">
        <f t="shared" si="37"/>
        <v>0</v>
      </c>
    </row>
    <row r="385" spans="1:7" s="72" customFormat="1" ht="25.5" x14ac:dyDescent="0.2">
      <c r="A385" s="79" t="s">
        <v>150</v>
      </c>
      <c r="B385" s="86" t="s">
        <v>556</v>
      </c>
      <c r="C385" s="100">
        <v>1</v>
      </c>
      <c r="D385" s="102" t="s">
        <v>512</v>
      </c>
      <c r="E385" s="207"/>
      <c r="F385" s="207"/>
      <c r="G385" s="190">
        <f t="shared" si="37"/>
        <v>0</v>
      </c>
    </row>
    <row r="386" spans="1:7" s="72" customFormat="1" ht="25.5" x14ac:dyDescent="0.2">
      <c r="A386" s="79" t="s">
        <v>151</v>
      </c>
      <c r="B386" s="86" t="s">
        <v>557</v>
      </c>
      <c r="C386" s="100">
        <v>16</v>
      </c>
      <c r="D386" s="102" t="s">
        <v>512</v>
      </c>
      <c r="E386" s="207"/>
      <c r="F386" s="207"/>
      <c r="G386" s="190">
        <f t="shared" si="37"/>
        <v>0</v>
      </c>
    </row>
    <row r="387" spans="1:7" s="72" customFormat="1" ht="25.5" x14ac:dyDescent="0.2">
      <c r="A387" s="79" t="s">
        <v>152</v>
      </c>
      <c r="B387" s="86" t="s">
        <v>558</v>
      </c>
      <c r="C387" s="100">
        <v>1</v>
      </c>
      <c r="D387" s="102" t="s">
        <v>512</v>
      </c>
      <c r="E387" s="207"/>
      <c r="F387" s="207"/>
      <c r="G387" s="190">
        <f t="shared" si="37"/>
        <v>0</v>
      </c>
    </row>
    <row r="388" spans="1:7" s="72" customFormat="1" x14ac:dyDescent="0.2">
      <c r="A388" s="79" t="s">
        <v>153</v>
      </c>
      <c r="B388" s="86" t="s">
        <v>559</v>
      </c>
      <c r="C388" s="100">
        <v>1</v>
      </c>
      <c r="D388" s="102" t="s">
        <v>512</v>
      </c>
      <c r="E388" s="207"/>
      <c r="F388" s="207"/>
      <c r="G388" s="190">
        <f t="shared" si="37"/>
        <v>0</v>
      </c>
    </row>
    <row r="389" spans="1:7" s="72" customFormat="1" x14ac:dyDescent="0.2">
      <c r="A389" s="79" t="s">
        <v>154</v>
      </c>
      <c r="B389" s="86" t="s">
        <v>560</v>
      </c>
      <c r="C389" s="100">
        <v>159</v>
      </c>
      <c r="D389" s="102" t="s">
        <v>512</v>
      </c>
      <c r="E389" s="207"/>
      <c r="F389" s="207"/>
      <c r="G389" s="190">
        <f t="shared" si="37"/>
        <v>0</v>
      </c>
    </row>
    <row r="390" spans="1:7" s="72" customFormat="1" x14ac:dyDescent="0.2">
      <c r="A390" s="79" t="s">
        <v>155</v>
      </c>
      <c r="B390" s="86" t="s">
        <v>561</v>
      </c>
      <c r="C390" s="100">
        <v>239</v>
      </c>
      <c r="D390" s="102" t="s">
        <v>62</v>
      </c>
      <c r="E390" s="207"/>
      <c r="F390" s="207"/>
      <c r="G390" s="190">
        <f t="shared" si="37"/>
        <v>0</v>
      </c>
    </row>
    <row r="391" spans="1:7" s="72" customFormat="1" x14ac:dyDescent="0.2">
      <c r="A391" s="79" t="s">
        <v>156</v>
      </c>
      <c r="B391" s="86" t="s">
        <v>562</v>
      </c>
      <c r="C391" s="100">
        <v>239</v>
      </c>
      <c r="D391" s="102" t="s">
        <v>512</v>
      </c>
      <c r="E391" s="207"/>
      <c r="F391" s="207"/>
      <c r="G391" s="190">
        <f t="shared" si="37"/>
        <v>0</v>
      </c>
    </row>
    <row r="392" spans="1:7" s="72" customFormat="1" x14ac:dyDescent="0.2">
      <c r="A392" s="79" t="s">
        <v>157</v>
      </c>
      <c r="B392" s="86" t="s">
        <v>563</v>
      </c>
      <c r="C392" s="100">
        <v>39</v>
      </c>
      <c r="D392" s="102" t="s">
        <v>512</v>
      </c>
      <c r="E392" s="207"/>
      <c r="F392" s="207"/>
      <c r="G392" s="190">
        <f t="shared" si="37"/>
        <v>0</v>
      </c>
    </row>
    <row r="393" spans="1:7" s="72" customFormat="1" x14ac:dyDescent="0.2">
      <c r="A393" s="79" t="s">
        <v>158</v>
      </c>
      <c r="B393" s="86" t="s">
        <v>564</v>
      </c>
      <c r="C393" s="100">
        <v>16</v>
      </c>
      <c r="D393" s="102" t="s">
        <v>512</v>
      </c>
      <c r="E393" s="207"/>
      <c r="F393" s="207"/>
      <c r="G393" s="190">
        <f t="shared" si="37"/>
        <v>0</v>
      </c>
    </row>
    <row r="394" spans="1:7" s="72" customFormat="1" x14ac:dyDescent="0.2">
      <c r="A394" s="79" t="s">
        <v>159</v>
      </c>
      <c r="B394" s="86" t="s">
        <v>565</v>
      </c>
      <c r="C394" s="100">
        <v>30</v>
      </c>
      <c r="D394" s="102" t="s">
        <v>512</v>
      </c>
      <c r="E394" s="207"/>
      <c r="F394" s="207"/>
      <c r="G394" s="190">
        <f t="shared" si="37"/>
        <v>0</v>
      </c>
    </row>
    <row r="395" spans="1:7" s="72" customFormat="1" ht="25.5" x14ac:dyDescent="0.2">
      <c r="A395" s="79" t="s">
        <v>160</v>
      </c>
      <c r="B395" s="86" t="s">
        <v>566</v>
      </c>
      <c r="C395" s="100">
        <v>87</v>
      </c>
      <c r="D395" s="102" t="s">
        <v>512</v>
      </c>
      <c r="E395" s="207"/>
      <c r="F395" s="207"/>
      <c r="G395" s="190">
        <f t="shared" si="37"/>
        <v>0</v>
      </c>
    </row>
    <row r="396" spans="1:7" s="72" customFormat="1" ht="25.5" x14ac:dyDescent="0.2">
      <c r="A396" s="79" t="s">
        <v>161</v>
      </c>
      <c r="B396" s="86" t="s">
        <v>567</v>
      </c>
      <c r="C396" s="100">
        <v>3</v>
      </c>
      <c r="D396" s="102" t="s">
        <v>512</v>
      </c>
      <c r="E396" s="207"/>
      <c r="F396" s="207"/>
      <c r="G396" s="190">
        <f t="shared" si="37"/>
        <v>0</v>
      </c>
    </row>
    <row r="397" spans="1:7" s="72" customFormat="1" ht="25.5" x14ac:dyDescent="0.2">
      <c r="A397" s="79" t="s">
        <v>162</v>
      </c>
      <c r="B397" s="86" t="s">
        <v>568</v>
      </c>
      <c r="C397" s="100">
        <v>2</v>
      </c>
      <c r="D397" s="102" t="s">
        <v>512</v>
      </c>
      <c r="E397" s="207"/>
      <c r="F397" s="207"/>
      <c r="G397" s="190">
        <f t="shared" si="37"/>
        <v>0</v>
      </c>
    </row>
    <row r="398" spans="1:7" s="72" customFormat="1" x14ac:dyDescent="0.2">
      <c r="A398" s="79" t="s">
        <v>163</v>
      </c>
      <c r="B398" s="86" t="s">
        <v>569</v>
      </c>
      <c r="C398" s="100">
        <v>20</v>
      </c>
      <c r="D398" s="102" t="s">
        <v>512</v>
      </c>
      <c r="E398" s="207"/>
      <c r="F398" s="207"/>
      <c r="G398" s="190">
        <f t="shared" si="37"/>
        <v>0</v>
      </c>
    </row>
    <row r="399" spans="1:7" s="72" customFormat="1" x14ac:dyDescent="0.2">
      <c r="A399" s="79" t="s">
        <v>164</v>
      </c>
      <c r="B399" s="86" t="s">
        <v>570</v>
      </c>
      <c r="C399" s="100">
        <v>10</v>
      </c>
      <c r="D399" s="102" t="s">
        <v>512</v>
      </c>
      <c r="E399" s="207"/>
      <c r="F399" s="207"/>
      <c r="G399" s="190">
        <f t="shared" si="37"/>
        <v>0</v>
      </c>
    </row>
    <row r="400" spans="1:7" s="72" customFormat="1" ht="25.5" x14ac:dyDescent="0.2">
      <c r="A400" s="79" t="s">
        <v>165</v>
      </c>
      <c r="B400" s="86" t="s">
        <v>571</v>
      </c>
      <c r="C400" s="100">
        <v>16</v>
      </c>
      <c r="D400" s="102" t="s">
        <v>512</v>
      </c>
      <c r="E400" s="207"/>
      <c r="F400" s="207"/>
      <c r="G400" s="190">
        <f t="shared" si="37"/>
        <v>0</v>
      </c>
    </row>
    <row r="401" spans="1:7" s="72" customFormat="1" ht="38.25" x14ac:dyDescent="0.2">
      <c r="A401" s="79" t="s">
        <v>166</v>
      </c>
      <c r="B401" s="86" t="s">
        <v>572</v>
      </c>
      <c r="C401" s="100">
        <v>1</v>
      </c>
      <c r="D401" s="102" t="s">
        <v>512</v>
      </c>
      <c r="E401" s="207"/>
      <c r="F401" s="207"/>
      <c r="G401" s="190">
        <f t="shared" si="37"/>
        <v>0</v>
      </c>
    </row>
    <row r="402" spans="1:7" s="72" customFormat="1" x14ac:dyDescent="0.2">
      <c r="A402" s="79" t="s">
        <v>167</v>
      </c>
      <c r="B402" s="86" t="s">
        <v>573</v>
      </c>
      <c r="C402" s="100">
        <v>1</v>
      </c>
      <c r="D402" s="102" t="s">
        <v>512</v>
      </c>
      <c r="E402" s="207"/>
      <c r="F402" s="207"/>
      <c r="G402" s="190">
        <f t="shared" si="37"/>
        <v>0</v>
      </c>
    </row>
    <row r="403" spans="1:7" s="72" customFormat="1" ht="25.5" x14ac:dyDescent="0.2">
      <c r="A403" s="79" t="s">
        <v>168</v>
      </c>
      <c r="B403" s="86" t="s">
        <v>574</v>
      </c>
      <c r="C403" s="100">
        <v>4</v>
      </c>
      <c r="D403" s="102" t="s">
        <v>512</v>
      </c>
      <c r="E403" s="207"/>
      <c r="F403" s="207"/>
      <c r="G403" s="190">
        <f t="shared" si="37"/>
        <v>0</v>
      </c>
    </row>
    <row r="404" spans="1:7" s="72" customFormat="1" ht="38.25" x14ac:dyDescent="0.2">
      <c r="A404" s="79" t="s">
        <v>169</v>
      </c>
      <c r="B404" s="86" t="s">
        <v>575</v>
      </c>
      <c r="C404" s="100">
        <v>1400</v>
      </c>
      <c r="D404" s="102" t="s">
        <v>62</v>
      </c>
      <c r="E404" s="207"/>
      <c r="F404" s="207"/>
      <c r="G404" s="190">
        <f t="shared" si="37"/>
        <v>0</v>
      </c>
    </row>
    <row r="405" spans="1:7" s="72" customFormat="1" ht="38.25" x14ac:dyDescent="0.2">
      <c r="A405" s="79" t="s">
        <v>170</v>
      </c>
      <c r="B405" s="86" t="s">
        <v>576</v>
      </c>
      <c r="C405" s="100">
        <v>340</v>
      </c>
      <c r="D405" s="102" t="s">
        <v>62</v>
      </c>
      <c r="E405" s="207"/>
      <c r="F405" s="207"/>
      <c r="G405" s="190">
        <f t="shared" si="37"/>
        <v>0</v>
      </c>
    </row>
    <row r="406" spans="1:7" s="72" customFormat="1" ht="38.25" x14ac:dyDescent="0.2">
      <c r="A406" s="79" t="s">
        <v>245</v>
      </c>
      <c r="B406" s="86" t="s">
        <v>577</v>
      </c>
      <c r="C406" s="100">
        <v>1</v>
      </c>
      <c r="D406" s="102" t="s">
        <v>512</v>
      </c>
      <c r="E406" s="207"/>
      <c r="F406" s="207"/>
      <c r="G406" s="190">
        <f t="shared" si="37"/>
        <v>0</v>
      </c>
    </row>
    <row r="407" spans="1:7" s="72" customFormat="1" ht="38.25" x14ac:dyDescent="0.2">
      <c r="A407" s="79" t="s">
        <v>246</v>
      </c>
      <c r="B407" s="86" t="s">
        <v>578</v>
      </c>
      <c r="C407" s="100">
        <v>1</v>
      </c>
      <c r="D407" s="102" t="s">
        <v>512</v>
      </c>
      <c r="E407" s="207"/>
      <c r="F407" s="207"/>
      <c r="G407" s="190">
        <f t="shared" si="37"/>
        <v>0</v>
      </c>
    </row>
    <row r="408" spans="1:7" s="72" customFormat="1" ht="38.25" x14ac:dyDescent="0.2">
      <c r="A408" s="79" t="s">
        <v>248</v>
      </c>
      <c r="B408" s="86" t="s">
        <v>579</v>
      </c>
      <c r="C408" s="100">
        <v>1</v>
      </c>
      <c r="D408" s="102" t="s">
        <v>512</v>
      </c>
      <c r="E408" s="207"/>
      <c r="F408" s="207"/>
      <c r="G408" s="190">
        <f t="shared" si="37"/>
        <v>0</v>
      </c>
    </row>
    <row r="409" spans="1:7" s="72" customFormat="1" ht="38.25" x14ac:dyDescent="0.2">
      <c r="A409" s="79" t="s">
        <v>249</v>
      </c>
      <c r="B409" s="86" t="s">
        <v>580</v>
      </c>
      <c r="C409" s="100">
        <v>3</v>
      </c>
      <c r="D409" s="102" t="s">
        <v>512</v>
      </c>
      <c r="E409" s="207"/>
      <c r="F409" s="207"/>
      <c r="G409" s="190">
        <f t="shared" si="37"/>
        <v>0</v>
      </c>
    </row>
    <row r="410" spans="1:7" s="72" customFormat="1" x14ac:dyDescent="0.2">
      <c r="A410" s="79" t="s">
        <v>864</v>
      </c>
      <c r="B410" s="86" t="s">
        <v>581</v>
      </c>
      <c r="C410" s="100">
        <v>10</v>
      </c>
      <c r="D410" s="102" t="s">
        <v>62</v>
      </c>
      <c r="E410" s="207"/>
      <c r="F410" s="207"/>
      <c r="G410" s="190">
        <f t="shared" si="37"/>
        <v>0</v>
      </c>
    </row>
    <row r="411" spans="1:7" s="72" customFormat="1" ht="38.25" x14ac:dyDescent="0.2">
      <c r="A411" s="79" t="s">
        <v>865</v>
      </c>
      <c r="B411" s="86" t="s">
        <v>582</v>
      </c>
      <c r="C411" s="100">
        <v>30</v>
      </c>
      <c r="D411" s="102" t="s">
        <v>62</v>
      </c>
      <c r="E411" s="207"/>
      <c r="F411" s="207"/>
      <c r="G411" s="190">
        <f t="shared" si="37"/>
        <v>0</v>
      </c>
    </row>
    <row r="412" spans="1:7" s="72" customFormat="1" ht="25.5" x14ac:dyDescent="0.2">
      <c r="A412" s="79" t="s">
        <v>866</v>
      </c>
      <c r="B412" s="86" t="s">
        <v>867</v>
      </c>
      <c r="C412" s="100">
        <v>34</v>
      </c>
      <c r="D412" s="102" t="s">
        <v>442</v>
      </c>
      <c r="E412" s="207"/>
      <c r="F412" s="207"/>
      <c r="G412" s="190">
        <f>TRUNC((SUMPRODUCT(E412:F412)*C412),2)</f>
        <v>0</v>
      </c>
    </row>
    <row r="413" spans="1:7" x14ac:dyDescent="0.2">
      <c r="A413" s="89" t="s">
        <v>421</v>
      </c>
      <c r="B413" s="90" t="s">
        <v>583</v>
      </c>
      <c r="C413" s="91"/>
      <c r="D413" s="205"/>
      <c r="E413" s="206"/>
      <c r="F413" s="206"/>
      <c r="G413" s="206"/>
    </row>
    <row r="414" spans="1:7" s="72" customFormat="1" ht="38.25" x14ac:dyDescent="0.2">
      <c r="A414" s="79" t="s">
        <v>171</v>
      </c>
      <c r="B414" s="86" t="s">
        <v>584</v>
      </c>
      <c r="C414" s="100">
        <v>4</v>
      </c>
      <c r="D414" s="102" t="s">
        <v>512</v>
      </c>
      <c r="E414" s="207"/>
      <c r="F414" s="207"/>
      <c r="G414" s="190">
        <f t="shared" ref="G414:G416" si="38">TRUNC((SUMPRODUCT(E414:F414)*C414),2)</f>
        <v>0</v>
      </c>
    </row>
    <row r="415" spans="1:7" s="72" customFormat="1" ht="38.25" x14ac:dyDescent="0.2">
      <c r="A415" s="79" t="s">
        <v>172</v>
      </c>
      <c r="B415" s="86" t="s">
        <v>585</v>
      </c>
      <c r="C415" s="100">
        <v>2</v>
      </c>
      <c r="D415" s="102" t="s">
        <v>512</v>
      </c>
      <c r="E415" s="207"/>
      <c r="F415" s="207"/>
      <c r="G415" s="190">
        <f t="shared" si="38"/>
        <v>0</v>
      </c>
    </row>
    <row r="416" spans="1:7" s="72" customFormat="1" ht="51" x14ac:dyDescent="0.2">
      <c r="A416" s="79" t="s">
        <v>173</v>
      </c>
      <c r="B416" s="86" t="s">
        <v>586</v>
      </c>
      <c r="C416" s="100">
        <v>5</v>
      </c>
      <c r="D416" s="102" t="s">
        <v>512</v>
      </c>
      <c r="E416" s="207"/>
      <c r="F416" s="207"/>
      <c r="G416" s="190">
        <f t="shared" si="38"/>
        <v>0</v>
      </c>
    </row>
    <row r="417" spans="1:7" s="72" customFormat="1" ht="38.25" x14ac:dyDescent="0.2">
      <c r="A417" s="193" t="s">
        <v>174</v>
      </c>
      <c r="B417" s="194" t="s">
        <v>587</v>
      </c>
      <c r="C417" s="195">
        <v>1</v>
      </c>
      <c r="D417" s="196" t="s">
        <v>512</v>
      </c>
      <c r="E417" s="213"/>
      <c r="F417" s="213"/>
      <c r="G417" s="190">
        <f>TRUNC((SUMPRODUCT(E417:F417)*C417),2)</f>
        <v>0</v>
      </c>
    </row>
    <row r="418" spans="1:7" s="72" customFormat="1" x14ac:dyDescent="0.2">
      <c r="A418" s="197"/>
      <c r="B418" s="248" t="s">
        <v>588</v>
      </c>
      <c r="C418" s="248"/>
      <c r="D418" s="248"/>
      <c r="E418" s="214">
        <f>SUMPRODUCT(E325:E417,C325:C417)</f>
        <v>0</v>
      </c>
      <c r="F418" s="214">
        <f>SUMPRODUCT(F325:F417,C325:C417)</f>
        <v>0</v>
      </c>
      <c r="G418" s="107">
        <f>SUM(G325:G417)</f>
        <v>0</v>
      </c>
    </row>
    <row r="419" spans="1:7" s="72" customFormat="1" x14ac:dyDescent="0.2">
      <c r="A419" s="82" t="s">
        <v>589</v>
      </c>
      <c r="B419" s="83" t="s">
        <v>590</v>
      </c>
      <c r="C419" s="103"/>
      <c r="D419" s="104"/>
      <c r="E419" s="211"/>
      <c r="F419" s="211"/>
      <c r="G419" s="105"/>
    </row>
    <row r="420" spans="1:7" x14ac:dyDescent="0.2">
      <c r="A420" s="89" t="s">
        <v>384</v>
      </c>
      <c r="B420" s="90" t="s">
        <v>65</v>
      </c>
      <c r="C420" s="91"/>
      <c r="D420" s="205"/>
      <c r="E420" s="206"/>
      <c r="F420" s="206"/>
      <c r="G420" s="206"/>
    </row>
    <row r="421" spans="1:7" s="72" customFormat="1" ht="38.25" x14ac:dyDescent="0.2">
      <c r="A421" s="79" t="s">
        <v>17</v>
      </c>
      <c r="B421" s="86" t="s">
        <v>575</v>
      </c>
      <c r="C421" s="100">
        <v>800</v>
      </c>
      <c r="D421" s="102" t="s">
        <v>62</v>
      </c>
      <c r="E421" s="207"/>
      <c r="F421" s="207"/>
      <c r="G421" s="190">
        <f>TRUNC((SUMPRODUCT(E421:F421)*C421),2)</f>
        <v>0</v>
      </c>
    </row>
    <row r="422" spans="1:7" s="72" customFormat="1" ht="38.25" x14ac:dyDescent="0.2">
      <c r="A422" s="79" t="s">
        <v>18</v>
      </c>
      <c r="B422" s="86" t="s">
        <v>576</v>
      </c>
      <c r="C422" s="100">
        <v>100</v>
      </c>
      <c r="D422" s="102" t="s">
        <v>62</v>
      </c>
      <c r="E422" s="207"/>
      <c r="F422" s="207"/>
      <c r="G422" s="190">
        <f t="shared" ref="G422:G466" si="39">TRUNC((SUMPRODUCT(E422:F422)*C422),2)</f>
        <v>0</v>
      </c>
    </row>
    <row r="423" spans="1:7" s="72" customFormat="1" ht="38.25" x14ac:dyDescent="0.2">
      <c r="A423" s="79" t="s">
        <v>64</v>
      </c>
      <c r="B423" s="86" t="s">
        <v>591</v>
      </c>
      <c r="C423" s="100">
        <v>30</v>
      </c>
      <c r="D423" s="102" t="s">
        <v>62</v>
      </c>
      <c r="E423" s="207"/>
      <c r="F423" s="207"/>
      <c r="G423" s="190">
        <f t="shared" si="39"/>
        <v>0</v>
      </c>
    </row>
    <row r="424" spans="1:7" s="72" customFormat="1" ht="25.5" x14ac:dyDescent="0.2">
      <c r="A424" s="79" t="s">
        <v>69</v>
      </c>
      <c r="B424" s="86" t="s">
        <v>592</v>
      </c>
      <c r="C424" s="100">
        <v>42</v>
      </c>
      <c r="D424" s="102" t="s">
        <v>62</v>
      </c>
      <c r="E424" s="207"/>
      <c r="F424" s="207"/>
      <c r="G424" s="190">
        <f t="shared" si="39"/>
        <v>0</v>
      </c>
    </row>
    <row r="425" spans="1:7" s="72" customFormat="1" ht="25.5" x14ac:dyDescent="0.2">
      <c r="A425" s="79" t="s">
        <v>70</v>
      </c>
      <c r="B425" s="86" t="s">
        <v>593</v>
      </c>
      <c r="C425" s="100">
        <v>4</v>
      </c>
      <c r="D425" s="102" t="s">
        <v>442</v>
      </c>
      <c r="E425" s="207"/>
      <c r="F425" s="207"/>
      <c r="G425" s="190">
        <f t="shared" si="39"/>
        <v>0</v>
      </c>
    </row>
    <row r="426" spans="1:7" s="72" customFormat="1" x14ac:dyDescent="0.2">
      <c r="A426" s="79" t="s">
        <v>73</v>
      </c>
      <c r="B426" s="86" t="s">
        <v>594</v>
      </c>
      <c r="C426" s="100">
        <v>10</v>
      </c>
      <c r="D426" s="102" t="s">
        <v>62</v>
      </c>
      <c r="E426" s="207"/>
      <c r="F426" s="207"/>
      <c r="G426" s="190">
        <f t="shared" si="39"/>
        <v>0</v>
      </c>
    </row>
    <row r="427" spans="1:7" s="72" customFormat="1" x14ac:dyDescent="0.2">
      <c r="A427" s="79" t="s">
        <v>75</v>
      </c>
      <c r="B427" s="86" t="s">
        <v>520</v>
      </c>
      <c r="C427" s="100">
        <v>2</v>
      </c>
      <c r="D427" s="102" t="s">
        <v>512</v>
      </c>
      <c r="E427" s="207"/>
      <c r="F427" s="207"/>
      <c r="G427" s="190">
        <f t="shared" si="39"/>
        <v>0</v>
      </c>
    </row>
    <row r="428" spans="1:7" s="72" customFormat="1" ht="25.5" x14ac:dyDescent="0.2">
      <c r="A428" s="79" t="s">
        <v>77</v>
      </c>
      <c r="B428" s="86" t="s">
        <v>595</v>
      </c>
      <c r="C428" s="100">
        <v>6</v>
      </c>
      <c r="D428" s="102" t="s">
        <v>62</v>
      </c>
      <c r="E428" s="207"/>
      <c r="F428" s="207"/>
      <c r="G428" s="190">
        <f t="shared" si="39"/>
        <v>0</v>
      </c>
    </row>
    <row r="429" spans="1:7" s="72" customFormat="1" ht="25.5" x14ac:dyDescent="0.2">
      <c r="A429" s="79" t="s">
        <v>79</v>
      </c>
      <c r="B429" s="86" t="s">
        <v>596</v>
      </c>
      <c r="C429" s="100">
        <v>1</v>
      </c>
      <c r="D429" s="102" t="s">
        <v>442</v>
      </c>
      <c r="E429" s="207"/>
      <c r="F429" s="207"/>
      <c r="G429" s="190">
        <f t="shared" si="39"/>
        <v>0</v>
      </c>
    </row>
    <row r="430" spans="1:7" s="72" customFormat="1" ht="51" x14ac:dyDescent="0.2">
      <c r="A430" s="79" t="s">
        <v>80</v>
      </c>
      <c r="B430" s="86" t="s">
        <v>597</v>
      </c>
      <c r="C430" s="100">
        <v>1</v>
      </c>
      <c r="D430" s="102" t="s">
        <v>512</v>
      </c>
      <c r="E430" s="207"/>
      <c r="F430" s="207"/>
      <c r="G430" s="190">
        <f t="shared" si="39"/>
        <v>0</v>
      </c>
    </row>
    <row r="431" spans="1:7" s="72" customFormat="1" ht="38.25" x14ac:dyDescent="0.2">
      <c r="A431" s="79" t="s">
        <v>81</v>
      </c>
      <c r="B431" s="86" t="s">
        <v>526</v>
      </c>
      <c r="C431" s="100">
        <v>1</v>
      </c>
      <c r="D431" s="102" t="s">
        <v>512</v>
      </c>
      <c r="E431" s="207"/>
      <c r="F431" s="207"/>
      <c r="G431" s="190">
        <f t="shared" si="39"/>
        <v>0</v>
      </c>
    </row>
    <row r="432" spans="1:7" s="72" customFormat="1" ht="25.5" x14ac:dyDescent="0.2">
      <c r="A432" s="79" t="s">
        <v>82</v>
      </c>
      <c r="B432" s="86" t="s">
        <v>598</v>
      </c>
      <c r="C432" s="100">
        <v>22</v>
      </c>
      <c r="D432" s="102" t="s">
        <v>512</v>
      </c>
      <c r="E432" s="207"/>
      <c r="F432" s="207"/>
      <c r="G432" s="190">
        <f t="shared" si="39"/>
        <v>0</v>
      </c>
    </row>
    <row r="433" spans="1:7" s="72" customFormat="1" ht="25.5" x14ac:dyDescent="0.2">
      <c r="A433" s="79" t="s">
        <v>83</v>
      </c>
      <c r="B433" s="86" t="s">
        <v>599</v>
      </c>
      <c r="C433" s="100">
        <v>3</v>
      </c>
      <c r="D433" s="102" t="s">
        <v>512</v>
      </c>
      <c r="E433" s="207"/>
      <c r="F433" s="207"/>
      <c r="G433" s="190">
        <f t="shared" si="39"/>
        <v>0</v>
      </c>
    </row>
    <row r="434" spans="1:7" s="72" customFormat="1" ht="25.5" x14ac:dyDescent="0.2">
      <c r="A434" s="79" t="s">
        <v>84</v>
      </c>
      <c r="B434" s="86" t="s">
        <v>532</v>
      </c>
      <c r="C434" s="100">
        <v>7</v>
      </c>
      <c r="D434" s="102" t="s">
        <v>512</v>
      </c>
      <c r="E434" s="207"/>
      <c r="F434" s="207"/>
      <c r="G434" s="190">
        <f t="shared" si="39"/>
        <v>0</v>
      </c>
    </row>
    <row r="435" spans="1:7" s="72" customFormat="1" ht="25.5" x14ac:dyDescent="0.2">
      <c r="A435" s="79" t="s">
        <v>87</v>
      </c>
      <c r="B435" s="86" t="s">
        <v>549</v>
      </c>
      <c r="C435" s="100">
        <v>151</v>
      </c>
      <c r="D435" s="102" t="s">
        <v>62</v>
      </c>
      <c r="E435" s="207"/>
      <c r="F435" s="207"/>
      <c r="G435" s="190">
        <f t="shared" si="39"/>
        <v>0</v>
      </c>
    </row>
    <row r="436" spans="1:7" s="72" customFormat="1" ht="25.5" x14ac:dyDescent="0.2">
      <c r="A436" s="79" t="s">
        <v>89</v>
      </c>
      <c r="B436" s="86" t="s">
        <v>550</v>
      </c>
      <c r="C436" s="100">
        <v>12</v>
      </c>
      <c r="D436" s="102" t="s">
        <v>62</v>
      </c>
      <c r="E436" s="207"/>
      <c r="F436" s="207"/>
      <c r="G436" s="190">
        <f t="shared" si="39"/>
        <v>0</v>
      </c>
    </row>
    <row r="437" spans="1:7" s="72" customFormat="1" ht="25.5" x14ac:dyDescent="0.2">
      <c r="A437" s="79" t="s">
        <v>91</v>
      </c>
      <c r="B437" s="86" t="s">
        <v>600</v>
      </c>
      <c r="C437" s="100">
        <v>102</v>
      </c>
      <c r="D437" s="102" t="s">
        <v>512</v>
      </c>
      <c r="E437" s="207"/>
      <c r="F437" s="207"/>
      <c r="G437" s="190">
        <f t="shared" si="39"/>
        <v>0</v>
      </c>
    </row>
    <row r="438" spans="1:7" s="72" customFormat="1" ht="25.5" x14ac:dyDescent="0.2">
      <c r="A438" s="79" t="s">
        <v>252</v>
      </c>
      <c r="B438" s="86" t="s">
        <v>601</v>
      </c>
      <c r="C438" s="100">
        <v>8</v>
      </c>
      <c r="D438" s="102" t="s">
        <v>512</v>
      </c>
      <c r="E438" s="207"/>
      <c r="F438" s="207"/>
      <c r="G438" s="190">
        <f t="shared" si="39"/>
        <v>0</v>
      </c>
    </row>
    <row r="439" spans="1:7" s="72" customFormat="1" ht="38.25" x14ac:dyDescent="0.2">
      <c r="A439" s="79" t="s">
        <v>255</v>
      </c>
      <c r="B439" s="86" t="s">
        <v>602</v>
      </c>
      <c r="C439" s="100">
        <v>2</v>
      </c>
      <c r="D439" s="102" t="s">
        <v>512</v>
      </c>
      <c r="E439" s="207"/>
      <c r="F439" s="207"/>
      <c r="G439" s="190">
        <f t="shared" si="39"/>
        <v>0</v>
      </c>
    </row>
    <row r="440" spans="1:7" s="72" customFormat="1" ht="25.5" x14ac:dyDescent="0.2">
      <c r="A440" s="79" t="s">
        <v>258</v>
      </c>
      <c r="B440" s="86" t="s">
        <v>603</v>
      </c>
      <c r="C440" s="100">
        <v>18</v>
      </c>
      <c r="D440" s="102" t="s">
        <v>512</v>
      </c>
      <c r="E440" s="207"/>
      <c r="F440" s="207"/>
      <c r="G440" s="190">
        <f t="shared" si="39"/>
        <v>0</v>
      </c>
    </row>
    <row r="441" spans="1:7" s="72" customFormat="1" ht="25.5" x14ac:dyDescent="0.2">
      <c r="A441" s="79" t="s">
        <v>266</v>
      </c>
      <c r="B441" s="86" t="s">
        <v>604</v>
      </c>
      <c r="C441" s="100">
        <v>1</v>
      </c>
      <c r="D441" s="102" t="s">
        <v>512</v>
      </c>
      <c r="E441" s="207"/>
      <c r="F441" s="207"/>
      <c r="G441" s="190">
        <f t="shared" si="39"/>
        <v>0</v>
      </c>
    </row>
    <row r="442" spans="1:7" s="72" customFormat="1" ht="25.5" x14ac:dyDescent="0.2">
      <c r="A442" s="79" t="s">
        <v>275</v>
      </c>
      <c r="B442" s="86" t="s">
        <v>605</v>
      </c>
      <c r="C442" s="100">
        <v>1</v>
      </c>
      <c r="D442" s="102" t="s">
        <v>512</v>
      </c>
      <c r="E442" s="207"/>
      <c r="F442" s="207"/>
      <c r="G442" s="190">
        <f t="shared" si="39"/>
        <v>0</v>
      </c>
    </row>
    <row r="443" spans="1:7" s="72" customFormat="1" ht="38.25" x14ac:dyDescent="0.2">
      <c r="A443" s="79" t="s">
        <v>893</v>
      </c>
      <c r="B443" s="86" t="s">
        <v>606</v>
      </c>
      <c r="C443" s="100">
        <v>1</v>
      </c>
      <c r="D443" s="102" t="s">
        <v>512</v>
      </c>
      <c r="E443" s="207"/>
      <c r="F443" s="207"/>
      <c r="G443" s="190">
        <f t="shared" si="39"/>
        <v>0</v>
      </c>
    </row>
    <row r="444" spans="1:7" s="72" customFormat="1" ht="25.5" x14ac:dyDescent="0.2">
      <c r="A444" s="79" t="s">
        <v>300</v>
      </c>
      <c r="B444" s="86" t="s">
        <v>551</v>
      </c>
      <c r="C444" s="100">
        <v>20</v>
      </c>
      <c r="D444" s="102" t="s">
        <v>62</v>
      </c>
      <c r="E444" s="207"/>
      <c r="F444" s="207"/>
      <c r="G444" s="190">
        <f t="shared" si="39"/>
        <v>0</v>
      </c>
    </row>
    <row r="445" spans="1:7" s="72" customFormat="1" ht="25.5" x14ac:dyDescent="0.2">
      <c r="A445" s="79" t="s">
        <v>321</v>
      </c>
      <c r="B445" s="86" t="s">
        <v>472</v>
      </c>
      <c r="C445" s="100">
        <v>15</v>
      </c>
      <c r="D445" s="102" t="s">
        <v>512</v>
      </c>
      <c r="E445" s="207"/>
      <c r="F445" s="207"/>
      <c r="G445" s="190">
        <f t="shared" si="39"/>
        <v>0</v>
      </c>
    </row>
    <row r="446" spans="1:7" s="72" customFormat="1" ht="25.5" x14ac:dyDescent="0.2">
      <c r="A446" s="79" t="s">
        <v>322</v>
      </c>
      <c r="B446" s="86" t="s">
        <v>552</v>
      </c>
      <c r="C446" s="100">
        <v>4</v>
      </c>
      <c r="D446" s="102" t="s">
        <v>512</v>
      </c>
      <c r="E446" s="207"/>
      <c r="F446" s="207"/>
      <c r="G446" s="190">
        <f t="shared" si="39"/>
        <v>0</v>
      </c>
    </row>
    <row r="447" spans="1:7" s="72" customFormat="1" x14ac:dyDescent="0.2">
      <c r="A447" s="79" t="s">
        <v>366</v>
      </c>
      <c r="B447" s="86" t="s">
        <v>554</v>
      </c>
      <c r="C447" s="100">
        <v>4</v>
      </c>
      <c r="D447" s="102" t="s">
        <v>512</v>
      </c>
      <c r="E447" s="207"/>
      <c r="F447" s="207"/>
      <c r="G447" s="190">
        <f t="shared" si="39"/>
        <v>0</v>
      </c>
    </row>
    <row r="448" spans="1:7" s="72" customFormat="1" ht="38.25" x14ac:dyDescent="0.2">
      <c r="A448" s="79" t="s">
        <v>367</v>
      </c>
      <c r="B448" s="86" t="s">
        <v>873</v>
      </c>
      <c r="C448" s="100">
        <v>2</v>
      </c>
      <c r="D448" s="102" t="s">
        <v>512</v>
      </c>
      <c r="E448" s="207"/>
      <c r="F448" s="207"/>
      <c r="G448" s="190">
        <f t="shared" si="39"/>
        <v>0</v>
      </c>
    </row>
    <row r="449" spans="1:7" s="72" customFormat="1" ht="25.5" x14ac:dyDescent="0.2">
      <c r="A449" s="79" t="s">
        <v>369</v>
      </c>
      <c r="B449" s="86" t="s">
        <v>874</v>
      </c>
      <c r="C449" s="100">
        <v>3</v>
      </c>
      <c r="D449" s="102" t="s">
        <v>512</v>
      </c>
      <c r="E449" s="207"/>
      <c r="F449" s="207"/>
      <c r="G449" s="190">
        <f t="shared" si="39"/>
        <v>0</v>
      </c>
    </row>
    <row r="450" spans="1:7" s="72" customFormat="1" ht="25.5" x14ac:dyDescent="0.2">
      <c r="A450" s="79" t="s">
        <v>385</v>
      </c>
      <c r="B450" s="86" t="s">
        <v>875</v>
      </c>
      <c r="C450" s="100">
        <v>12</v>
      </c>
      <c r="D450" s="102" t="s">
        <v>512</v>
      </c>
      <c r="E450" s="207"/>
      <c r="F450" s="207"/>
      <c r="G450" s="190">
        <f t="shared" si="39"/>
        <v>0</v>
      </c>
    </row>
    <row r="451" spans="1:7" s="72" customFormat="1" ht="38.25" x14ac:dyDescent="0.2">
      <c r="A451" s="79" t="s">
        <v>386</v>
      </c>
      <c r="B451" s="86" t="s">
        <v>607</v>
      </c>
      <c r="C451" s="100">
        <v>8</v>
      </c>
      <c r="D451" s="102" t="s">
        <v>512</v>
      </c>
      <c r="E451" s="207"/>
      <c r="F451" s="207"/>
      <c r="G451" s="190">
        <f t="shared" si="39"/>
        <v>0</v>
      </c>
    </row>
    <row r="452" spans="1:7" s="72" customFormat="1" ht="25.5" x14ac:dyDescent="0.2">
      <c r="A452" s="79" t="s">
        <v>387</v>
      </c>
      <c r="B452" s="86" t="s">
        <v>608</v>
      </c>
      <c r="C452" s="100">
        <v>1</v>
      </c>
      <c r="D452" s="102" t="s">
        <v>512</v>
      </c>
      <c r="E452" s="207"/>
      <c r="F452" s="207"/>
      <c r="G452" s="190">
        <f t="shared" si="39"/>
        <v>0</v>
      </c>
    </row>
    <row r="453" spans="1:7" s="72" customFormat="1" ht="38.25" x14ac:dyDescent="0.2">
      <c r="A453" s="79" t="s">
        <v>388</v>
      </c>
      <c r="B453" s="86" t="s">
        <v>609</v>
      </c>
      <c r="C453" s="100">
        <v>21</v>
      </c>
      <c r="D453" s="102" t="s">
        <v>62</v>
      </c>
      <c r="E453" s="207"/>
      <c r="F453" s="207"/>
      <c r="G453" s="190">
        <f t="shared" si="39"/>
        <v>0</v>
      </c>
    </row>
    <row r="454" spans="1:7" s="72" customFormat="1" ht="25.5" x14ac:dyDescent="0.2">
      <c r="A454" s="79" t="s">
        <v>389</v>
      </c>
      <c r="B454" s="86" t="s">
        <v>610</v>
      </c>
      <c r="C454" s="100">
        <v>1</v>
      </c>
      <c r="D454" s="102" t="s">
        <v>512</v>
      </c>
      <c r="E454" s="207"/>
      <c r="F454" s="207"/>
      <c r="G454" s="190">
        <f t="shared" si="39"/>
        <v>0</v>
      </c>
    </row>
    <row r="455" spans="1:7" s="72" customFormat="1" ht="25.5" x14ac:dyDescent="0.2">
      <c r="A455" s="79" t="s">
        <v>390</v>
      </c>
      <c r="B455" s="86" t="s">
        <v>611</v>
      </c>
      <c r="C455" s="100">
        <v>1</v>
      </c>
      <c r="D455" s="102" t="s">
        <v>512</v>
      </c>
      <c r="E455" s="207"/>
      <c r="F455" s="207"/>
      <c r="G455" s="190">
        <f t="shared" si="39"/>
        <v>0</v>
      </c>
    </row>
    <row r="456" spans="1:7" s="72" customFormat="1" ht="25.5" x14ac:dyDescent="0.2">
      <c r="A456" s="79" t="s">
        <v>391</v>
      </c>
      <c r="B456" s="86" t="s">
        <v>557</v>
      </c>
      <c r="C456" s="100">
        <v>17</v>
      </c>
      <c r="D456" s="102" t="s">
        <v>512</v>
      </c>
      <c r="E456" s="207"/>
      <c r="F456" s="207"/>
      <c r="G456" s="190">
        <f t="shared" si="39"/>
        <v>0</v>
      </c>
    </row>
    <row r="457" spans="1:7" s="72" customFormat="1" ht="25.5" x14ac:dyDescent="0.2">
      <c r="A457" s="79" t="s">
        <v>392</v>
      </c>
      <c r="B457" s="86" t="s">
        <v>558</v>
      </c>
      <c r="C457" s="100">
        <v>1</v>
      </c>
      <c r="D457" s="102" t="s">
        <v>512</v>
      </c>
      <c r="E457" s="207"/>
      <c r="F457" s="207"/>
      <c r="G457" s="190">
        <f t="shared" si="39"/>
        <v>0</v>
      </c>
    </row>
    <row r="458" spans="1:7" s="72" customFormat="1" x14ac:dyDescent="0.2">
      <c r="A458" s="79" t="s">
        <v>393</v>
      </c>
      <c r="B458" s="86" t="s">
        <v>559</v>
      </c>
      <c r="C458" s="100">
        <v>1</v>
      </c>
      <c r="D458" s="102" t="s">
        <v>512</v>
      </c>
      <c r="E458" s="207"/>
      <c r="F458" s="207"/>
      <c r="G458" s="190">
        <f t="shared" si="39"/>
        <v>0</v>
      </c>
    </row>
    <row r="459" spans="1:7" s="72" customFormat="1" x14ac:dyDescent="0.2">
      <c r="A459" s="79" t="s">
        <v>394</v>
      </c>
      <c r="B459" s="86" t="s">
        <v>560</v>
      </c>
      <c r="C459" s="100">
        <v>32</v>
      </c>
      <c r="D459" s="102" t="s">
        <v>512</v>
      </c>
      <c r="E459" s="207"/>
      <c r="F459" s="207"/>
      <c r="G459" s="190">
        <f t="shared" si="39"/>
        <v>0</v>
      </c>
    </row>
    <row r="460" spans="1:7" s="72" customFormat="1" x14ac:dyDescent="0.2">
      <c r="A460" s="79" t="s">
        <v>395</v>
      </c>
      <c r="B460" s="86" t="s">
        <v>561</v>
      </c>
      <c r="C460" s="100">
        <v>48</v>
      </c>
      <c r="D460" s="102" t="s">
        <v>62</v>
      </c>
      <c r="E460" s="207"/>
      <c r="F460" s="207"/>
      <c r="G460" s="190">
        <f t="shared" si="39"/>
        <v>0</v>
      </c>
    </row>
    <row r="461" spans="1:7" s="72" customFormat="1" x14ac:dyDescent="0.2">
      <c r="A461" s="79" t="s">
        <v>396</v>
      </c>
      <c r="B461" s="86" t="s">
        <v>562</v>
      </c>
      <c r="C461" s="100">
        <v>48</v>
      </c>
      <c r="D461" s="102" t="s">
        <v>512</v>
      </c>
      <c r="E461" s="207"/>
      <c r="F461" s="207"/>
      <c r="G461" s="190">
        <f t="shared" si="39"/>
        <v>0</v>
      </c>
    </row>
    <row r="462" spans="1:7" s="72" customFormat="1" x14ac:dyDescent="0.2">
      <c r="A462" s="79" t="s">
        <v>397</v>
      </c>
      <c r="B462" s="86" t="s">
        <v>563</v>
      </c>
      <c r="C462" s="100">
        <v>48</v>
      </c>
      <c r="D462" s="102" t="s">
        <v>512</v>
      </c>
      <c r="E462" s="207"/>
      <c r="F462" s="207"/>
      <c r="G462" s="190">
        <f t="shared" si="39"/>
        <v>0</v>
      </c>
    </row>
    <row r="463" spans="1:7" s="72" customFormat="1" x14ac:dyDescent="0.2">
      <c r="A463" s="79" t="s">
        <v>398</v>
      </c>
      <c r="B463" s="86" t="s">
        <v>564</v>
      </c>
      <c r="C463" s="100">
        <v>6</v>
      </c>
      <c r="D463" s="102" t="s">
        <v>512</v>
      </c>
      <c r="E463" s="207"/>
      <c r="F463" s="207"/>
      <c r="G463" s="190">
        <f t="shared" si="39"/>
        <v>0</v>
      </c>
    </row>
    <row r="464" spans="1:7" s="72" customFormat="1" x14ac:dyDescent="0.2">
      <c r="A464" s="79" t="s">
        <v>399</v>
      </c>
      <c r="B464" s="86" t="s">
        <v>565</v>
      </c>
      <c r="C464" s="100">
        <v>30</v>
      </c>
      <c r="D464" s="102" t="s">
        <v>512</v>
      </c>
      <c r="E464" s="207"/>
      <c r="F464" s="207"/>
      <c r="G464" s="190">
        <f t="shared" si="39"/>
        <v>0</v>
      </c>
    </row>
    <row r="465" spans="1:7" s="72" customFormat="1" x14ac:dyDescent="0.2">
      <c r="A465" s="79" t="s">
        <v>400</v>
      </c>
      <c r="B465" s="86" t="s">
        <v>569</v>
      </c>
      <c r="C465" s="100">
        <v>4</v>
      </c>
      <c r="D465" s="102" t="s">
        <v>512</v>
      </c>
      <c r="E465" s="207"/>
      <c r="F465" s="207"/>
      <c r="G465" s="190">
        <f t="shared" si="39"/>
        <v>0</v>
      </c>
    </row>
    <row r="466" spans="1:7" s="72" customFormat="1" x14ac:dyDescent="0.2">
      <c r="A466" s="79" t="s">
        <v>401</v>
      </c>
      <c r="B466" s="86" t="s">
        <v>570</v>
      </c>
      <c r="C466" s="100">
        <v>3</v>
      </c>
      <c r="D466" s="102" t="s">
        <v>512</v>
      </c>
      <c r="E466" s="207"/>
      <c r="F466" s="207"/>
      <c r="G466" s="190">
        <f t="shared" si="39"/>
        <v>0</v>
      </c>
    </row>
    <row r="467" spans="1:7" x14ac:dyDescent="0.2">
      <c r="A467" s="89" t="s">
        <v>402</v>
      </c>
      <c r="B467" s="90" t="s">
        <v>636</v>
      </c>
      <c r="C467" s="91"/>
      <c r="D467" s="205"/>
      <c r="E467" s="206"/>
      <c r="F467" s="206"/>
      <c r="G467" s="206"/>
    </row>
    <row r="468" spans="1:7" s="72" customFormat="1" ht="25.5" x14ac:dyDescent="0.2">
      <c r="A468" s="79" t="s">
        <v>59</v>
      </c>
      <c r="B468" s="86" t="s">
        <v>612</v>
      </c>
      <c r="C468" s="100">
        <v>630</v>
      </c>
      <c r="D468" s="102" t="s">
        <v>62</v>
      </c>
      <c r="E468" s="207"/>
      <c r="F468" s="207"/>
      <c r="G468" s="198">
        <f t="shared" ref="G468:G494" si="40">TRUNC((SUMPRODUCT(E468:F468)*C468),2)</f>
        <v>0</v>
      </c>
    </row>
    <row r="469" spans="1:7" s="72" customFormat="1" ht="38.25" x14ac:dyDescent="0.2">
      <c r="A469" s="79" t="s">
        <v>60</v>
      </c>
      <c r="B469" s="86" t="s">
        <v>613</v>
      </c>
      <c r="C469" s="100">
        <v>1</v>
      </c>
      <c r="D469" s="102" t="s">
        <v>512</v>
      </c>
      <c r="E469" s="207"/>
      <c r="F469" s="207"/>
      <c r="G469" s="198">
        <f t="shared" si="40"/>
        <v>0</v>
      </c>
    </row>
    <row r="470" spans="1:7" s="72" customFormat="1" ht="25.5" x14ac:dyDescent="0.2">
      <c r="A470" s="79" t="s">
        <v>66</v>
      </c>
      <c r="B470" s="86" t="s">
        <v>614</v>
      </c>
      <c r="C470" s="100">
        <v>3</v>
      </c>
      <c r="D470" s="102" t="s">
        <v>512</v>
      </c>
      <c r="E470" s="207"/>
      <c r="F470" s="207"/>
      <c r="G470" s="198">
        <f t="shared" si="40"/>
        <v>0</v>
      </c>
    </row>
    <row r="471" spans="1:7" s="72" customFormat="1" x14ac:dyDescent="0.2">
      <c r="A471" s="79" t="s">
        <v>67</v>
      </c>
      <c r="B471" s="86" t="s">
        <v>615</v>
      </c>
      <c r="C471" s="100">
        <v>25</v>
      </c>
      <c r="D471" s="102" t="s">
        <v>512</v>
      </c>
      <c r="E471" s="207"/>
      <c r="F471" s="207"/>
      <c r="G471" s="198">
        <f t="shared" si="40"/>
        <v>0</v>
      </c>
    </row>
    <row r="472" spans="1:7" s="72" customFormat="1" x14ac:dyDescent="0.2">
      <c r="A472" s="79" t="s">
        <v>68</v>
      </c>
      <c r="B472" s="86" t="s">
        <v>616</v>
      </c>
      <c r="C472" s="100">
        <v>10</v>
      </c>
      <c r="D472" s="102" t="s">
        <v>512</v>
      </c>
      <c r="E472" s="207"/>
      <c r="F472" s="207"/>
      <c r="G472" s="198">
        <f t="shared" si="40"/>
        <v>0</v>
      </c>
    </row>
    <row r="473" spans="1:7" s="72" customFormat="1" x14ac:dyDescent="0.2">
      <c r="A473" s="79" t="s">
        <v>254</v>
      </c>
      <c r="B473" s="86" t="s">
        <v>617</v>
      </c>
      <c r="C473" s="100">
        <v>35</v>
      </c>
      <c r="D473" s="102" t="s">
        <v>512</v>
      </c>
      <c r="E473" s="207"/>
      <c r="F473" s="207"/>
      <c r="G473" s="198">
        <f t="shared" si="40"/>
        <v>0</v>
      </c>
    </row>
    <row r="474" spans="1:7" s="72" customFormat="1" ht="25.5" x14ac:dyDescent="0.2">
      <c r="A474" s="79" t="s">
        <v>256</v>
      </c>
      <c r="B474" s="86" t="s">
        <v>618</v>
      </c>
      <c r="C474" s="100">
        <v>4</v>
      </c>
      <c r="D474" s="102" t="s">
        <v>512</v>
      </c>
      <c r="E474" s="207"/>
      <c r="F474" s="207"/>
      <c r="G474" s="198">
        <f t="shared" si="40"/>
        <v>0</v>
      </c>
    </row>
    <row r="475" spans="1:7" s="72" customFormat="1" ht="25.5" x14ac:dyDescent="0.2">
      <c r="A475" s="79" t="s">
        <v>289</v>
      </c>
      <c r="B475" s="86" t="s">
        <v>619</v>
      </c>
      <c r="C475" s="100">
        <v>4</v>
      </c>
      <c r="D475" s="102" t="s">
        <v>512</v>
      </c>
      <c r="E475" s="207"/>
      <c r="F475" s="207"/>
      <c r="G475" s="198">
        <f t="shared" si="40"/>
        <v>0</v>
      </c>
    </row>
    <row r="476" spans="1:7" s="72" customFormat="1" ht="25.5" x14ac:dyDescent="0.2">
      <c r="A476" s="79" t="s">
        <v>319</v>
      </c>
      <c r="B476" s="86" t="s">
        <v>620</v>
      </c>
      <c r="C476" s="100">
        <v>6</v>
      </c>
      <c r="D476" s="102" t="s">
        <v>512</v>
      </c>
      <c r="E476" s="207"/>
      <c r="F476" s="207"/>
      <c r="G476" s="198">
        <f t="shared" si="40"/>
        <v>0</v>
      </c>
    </row>
    <row r="477" spans="1:7" s="72" customFormat="1" ht="25.5" x14ac:dyDescent="0.2">
      <c r="A477" s="79" t="s">
        <v>403</v>
      </c>
      <c r="B477" s="86" t="s">
        <v>621</v>
      </c>
      <c r="C477" s="100">
        <v>4</v>
      </c>
      <c r="D477" s="102" t="s">
        <v>512</v>
      </c>
      <c r="E477" s="207"/>
      <c r="F477" s="207"/>
      <c r="G477" s="198">
        <f t="shared" si="40"/>
        <v>0</v>
      </c>
    </row>
    <row r="478" spans="1:7" s="72" customFormat="1" ht="38.25" x14ac:dyDescent="0.2">
      <c r="A478" s="79" t="s">
        <v>404</v>
      </c>
      <c r="B478" s="86" t="s">
        <v>622</v>
      </c>
      <c r="C478" s="100">
        <v>2</v>
      </c>
      <c r="D478" s="102" t="s">
        <v>512</v>
      </c>
      <c r="E478" s="207"/>
      <c r="F478" s="207"/>
      <c r="G478" s="198">
        <f t="shared" si="40"/>
        <v>0</v>
      </c>
    </row>
    <row r="479" spans="1:7" s="72" customFormat="1" x14ac:dyDescent="0.2">
      <c r="A479" s="79" t="s">
        <v>405</v>
      </c>
      <c r="B479" s="86" t="s">
        <v>623</v>
      </c>
      <c r="C479" s="100">
        <v>6</v>
      </c>
      <c r="D479" s="102" t="s">
        <v>62</v>
      </c>
      <c r="E479" s="207"/>
      <c r="F479" s="207"/>
      <c r="G479" s="198">
        <f t="shared" si="40"/>
        <v>0</v>
      </c>
    </row>
    <row r="480" spans="1:7" s="72" customFormat="1" x14ac:dyDescent="0.2">
      <c r="A480" s="79" t="s">
        <v>406</v>
      </c>
      <c r="B480" s="86" t="s">
        <v>624</v>
      </c>
      <c r="C480" s="100">
        <v>6</v>
      </c>
      <c r="D480" s="102" t="s">
        <v>62</v>
      </c>
      <c r="E480" s="207"/>
      <c r="F480" s="207"/>
      <c r="G480" s="198">
        <f t="shared" si="40"/>
        <v>0</v>
      </c>
    </row>
    <row r="481" spans="1:7" s="72" customFormat="1" ht="51" x14ac:dyDescent="0.2">
      <c r="A481" s="79" t="s">
        <v>407</v>
      </c>
      <c r="B481" s="86" t="s">
        <v>876</v>
      </c>
      <c r="C481" s="100">
        <v>2</v>
      </c>
      <c r="D481" s="102" t="s">
        <v>512</v>
      </c>
      <c r="E481" s="207"/>
      <c r="F481" s="207"/>
      <c r="G481" s="198">
        <f t="shared" si="40"/>
        <v>0</v>
      </c>
    </row>
    <row r="482" spans="1:7" s="72" customFormat="1" ht="51" x14ac:dyDescent="0.2">
      <c r="A482" s="79" t="s">
        <v>408</v>
      </c>
      <c r="B482" s="86" t="s">
        <v>877</v>
      </c>
      <c r="C482" s="100">
        <v>1</v>
      </c>
      <c r="D482" s="102" t="s">
        <v>512</v>
      </c>
      <c r="E482" s="207"/>
      <c r="F482" s="207"/>
      <c r="G482" s="198">
        <f t="shared" si="40"/>
        <v>0</v>
      </c>
    </row>
    <row r="483" spans="1:7" s="72" customFormat="1" ht="38.25" x14ac:dyDescent="0.2">
      <c r="A483" s="79" t="s">
        <v>409</v>
      </c>
      <c r="B483" s="86" t="s">
        <v>625</v>
      </c>
      <c r="C483" s="100">
        <v>1</v>
      </c>
      <c r="D483" s="102" t="s">
        <v>512</v>
      </c>
      <c r="E483" s="207"/>
      <c r="F483" s="207"/>
      <c r="G483" s="198">
        <f t="shared" si="40"/>
        <v>0</v>
      </c>
    </row>
    <row r="484" spans="1:7" s="72" customFormat="1" ht="25.5" x14ac:dyDescent="0.2">
      <c r="A484" s="79" t="s">
        <v>410</v>
      </c>
      <c r="B484" s="86" t="s">
        <v>626</v>
      </c>
      <c r="C484" s="100">
        <v>7</v>
      </c>
      <c r="D484" s="102" t="s">
        <v>512</v>
      </c>
      <c r="E484" s="207"/>
      <c r="F484" s="207"/>
      <c r="G484" s="198">
        <f t="shared" si="40"/>
        <v>0</v>
      </c>
    </row>
    <row r="485" spans="1:7" s="72" customFormat="1" ht="25.5" x14ac:dyDescent="0.2">
      <c r="A485" s="79" t="s">
        <v>411</v>
      </c>
      <c r="B485" s="86" t="s">
        <v>627</v>
      </c>
      <c r="C485" s="100">
        <v>3</v>
      </c>
      <c r="D485" s="102" t="s">
        <v>512</v>
      </c>
      <c r="E485" s="207"/>
      <c r="F485" s="207"/>
      <c r="G485" s="198">
        <f t="shared" si="40"/>
        <v>0</v>
      </c>
    </row>
    <row r="486" spans="1:7" s="72" customFormat="1" ht="38.25" x14ac:dyDescent="0.2">
      <c r="A486" s="79" t="s">
        <v>412</v>
      </c>
      <c r="B486" s="86" t="s">
        <v>628</v>
      </c>
      <c r="C486" s="100">
        <v>8</v>
      </c>
      <c r="D486" s="102" t="s">
        <v>512</v>
      </c>
      <c r="E486" s="207"/>
      <c r="F486" s="207"/>
      <c r="G486" s="198">
        <f t="shared" si="40"/>
        <v>0</v>
      </c>
    </row>
    <row r="487" spans="1:7" s="72" customFormat="1" x14ac:dyDescent="0.2">
      <c r="A487" s="79" t="s">
        <v>413</v>
      </c>
      <c r="B487" s="86" t="s">
        <v>629</v>
      </c>
      <c r="C487" s="100">
        <v>35</v>
      </c>
      <c r="D487" s="102" t="s">
        <v>512</v>
      </c>
      <c r="E487" s="108" t="s">
        <v>61</v>
      </c>
      <c r="F487" s="207"/>
      <c r="G487" s="198">
        <f t="shared" si="40"/>
        <v>0</v>
      </c>
    </row>
    <row r="488" spans="1:7" s="72" customFormat="1" ht="25.5" x14ac:dyDescent="0.2">
      <c r="A488" s="79" t="s">
        <v>414</v>
      </c>
      <c r="B488" s="86" t="s">
        <v>630</v>
      </c>
      <c r="C488" s="100">
        <v>20</v>
      </c>
      <c r="D488" s="102" t="s">
        <v>62</v>
      </c>
      <c r="E488" s="207"/>
      <c r="F488" s="207"/>
      <c r="G488" s="198">
        <f t="shared" si="40"/>
        <v>0</v>
      </c>
    </row>
    <row r="489" spans="1:7" s="72" customFormat="1" ht="25.5" x14ac:dyDescent="0.2">
      <c r="A489" s="79" t="s">
        <v>415</v>
      </c>
      <c r="B489" s="86" t="s">
        <v>631</v>
      </c>
      <c r="C489" s="100">
        <v>30</v>
      </c>
      <c r="D489" s="102" t="s">
        <v>62</v>
      </c>
      <c r="E489" s="207"/>
      <c r="F489" s="207"/>
      <c r="G489" s="198">
        <f t="shared" si="40"/>
        <v>0</v>
      </c>
    </row>
    <row r="490" spans="1:7" s="72" customFormat="1" ht="25.5" x14ac:dyDescent="0.2">
      <c r="A490" s="79" t="s">
        <v>894</v>
      </c>
      <c r="B490" s="86" t="s">
        <v>632</v>
      </c>
      <c r="C490" s="100">
        <v>10</v>
      </c>
      <c r="D490" s="102" t="s">
        <v>62</v>
      </c>
      <c r="E490" s="207"/>
      <c r="F490" s="207"/>
      <c r="G490" s="198">
        <f t="shared" si="40"/>
        <v>0</v>
      </c>
    </row>
    <row r="491" spans="1:7" s="72" customFormat="1" ht="25.5" x14ac:dyDescent="0.2">
      <c r="A491" s="79" t="s">
        <v>416</v>
      </c>
      <c r="B491" s="86" t="s">
        <v>601</v>
      </c>
      <c r="C491" s="100">
        <v>3</v>
      </c>
      <c r="D491" s="102" t="s">
        <v>512</v>
      </c>
      <c r="E491" s="207"/>
      <c r="F491" s="207"/>
      <c r="G491" s="198">
        <f t="shared" si="40"/>
        <v>0</v>
      </c>
    </row>
    <row r="492" spans="1:7" s="72" customFormat="1" ht="25.5" x14ac:dyDescent="0.2">
      <c r="A492" s="79" t="s">
        <v>417</v>
      </c>
      <c r="B492" s="86" t="s">
        <v>633</v>
      </c>
      <c r="C492" s="100">
        <v>30</v>
      </c>
      <c r="D492" s="102" t="s">
        <v>62</v>
      </c>
      <c r="E492" s="207"/>
      <c r="F492" s="207"/>
      <c r="G492" s="198">
        <f t="shared" si="40"/>
        <v>0</v>
      </c>
    </row>
    <row r="493" spans="1:7" s="72" customFormat="1" ht="25.5" x14ac:dyDescent="0.2">
      <c r="A493" s="79" t="s">
        <v>418</v>
      </c>
      <c r="B493" s="86" t="s">
        <v>634</v>
      </c>
      <c r="C493" s="100">
        <v>4</v>
      </c>
      <c r="D493" s="102" t="s">
        <v>512</v>
      </c>
      <c r="E493" s="207"/>
      <c r="F493" s="207"/>
      <c r="G493" s="198">
        <f t="shared" si="40"/>
        <v>0</v>
      </c>
    </row>
    <row r="494" spans="1:7" s="72" customFormat="1" ht="38.25" x14ac:dyDescent="0.2">
      <c r="A494" s="79" t="s">
        <v>419</v>
      </c>
      <c r="B494" s="194" t="s">
        <v>635</v>
      </c>
      <c r="C494" s="195">
        <v>1</v>
      </c>
      <c r="D494" s="196" t="s">
        <v>512</v>
      </c>
      <c r="E494" s="213"/>
      <c r="F494" s="213"/>
      <c r="G494" s="198">
        <f t="shared" si="40"/>
        <v>0</v>
      </c>
    </row>
    <row r="495" spans="1:7" s="72" customFormat="1" x14ac:dyDescent="0.2">
      <c r="A495" s="79" t="s">
        <v>868</v>
      </c>
      <c r="B495" s="194" t="s">
        <v>869</v>
      </c>
      <c r="C495" s="195">
        <v>1</v>
      </c>
      <c r="D495" s="196" t="s">
        <v>512</v>
      </c>
      <c r="E495" s="213"/>
      <c r="F495" s="213"/>
      <c r="G495" s="198">
        <f>TRUNC((SUMPRODUCT(E495:F495)*C495),2)</f>
        <v>0</v>
      </c>
    </row>
    <row r="496" spans="1:7" s="72" customFormat="1" x14ac:dyDescent="0.2">
      <c r="A496" s="223"/>
      <c r="B496" s="249" t="s">
        <v>637</v>
      </c>
      <c r="C496" s="249"/>
      <c r="D496" s="249"/>
      <c r="E496" s="215">
        <f>SUMPRODUCT(E420:E495,C420:C495)</f>
        <v>0</v>
      </c>
      <c r="F496" s="215">
        <f>SUMPRODUCT(F420:F495,C420:C495)</f>
        <v>0</v>
      </c>
      <c r="G496" s="199">
        <f>SUM(G420:G495)</f>
        <v>0</v>
      </c>
    </row>
    <row r="497" spans="1:7" s="72" customFormat="1" x14ac:dyDescent="0.2">
      <c r="A497" s="216" t="s">
        <v>638</v>
      </c>
      <c r="B497" s="191" t="s">
        <v>639</v>
      </c>
      <c r="C497" s="192"/>
      <c r="D497" s="192"/>
      <c r="E497" s="211"/>
      <c r="F497" s="211"/>
      <c r="G497" s="105"/>
    </row>
    <row r="498" spans="1:7" x14ac:dyDescent="0.2">
      <c r="A498" s="89">
        <v>1</v>
      </c>
      <c r="B498" s="90" t="s">
        <v>640</v>
      </c>
      <c r="C498" s="91"/>
      <c r="D498" s="205"/>
      <c r="E498" s="206"/>
      <c r="F498" s="206"/>
      <c r="G498" s="206"/>
    </row>
    <row r="499" spans="1:7" s="72" customFormat="1" ht="25.5" x14ac:dyDescent="0.2">
      <c r="A499" s="79" t="s">
        <v>17</v>
      </c>
      <c r="B499" s="86" t="s">
        <v>641</v>
      </c>
      <c r="C499" s="100">
        <v>1</v>
      </c>
      <c r="D499" s="102" t="s">
        <v>512</v>
      </c>
      <c r="E499" s="207"/>
      <c r="F499" s="207"/>
      <c r="G499" s="198">
        <f t="shared" ref="G499:G512" si="41">TRUNC((SUMPRODUCT(E499:F499)*C499),2)</f>
        <v>0</v>
      </c>
    </row>
    <row r="500" spans="1:7" s="72" customFormat="1" ht="25.5" x14ac:dyDescent="0.2">
      <c r="A500" s="79" t="s">
        <v>18</v>
      </c>
      <c r="B500" s="86" t="s">
        <v>642</v>
      </c>
      <c r="C500" s="100">
        <v>1</v>
      </c>
      <c r="D500" s="102" t="s">
        <v>512</v>
      </c>
      <c r="E500" s="207"/>
      <c r="F500" s="207"/>
      <c r="G500" s="198">
        <f t="shared" si="41"/>
        <v>0</v>
      </c>
    </row>
    <row r="501" spans="1:7" s="72" customFormat="1" ht="25.5" x14ac:dyDescent="0.2">
      <c r="A501" s="79" t="s">
        <v>64</v>
      </c>
      <c r="B501" s="86" t="s">
        <v>632</v>
      </c>
      <c r="C501" s="100">
        <v>98</v>
      </c>
      <c r="D501" s="102" t="s">
        <v>62</v>
      </c>
      <c r="E501" s="207"/>
      <c r="F501" s="207"/>
      <c r="G501" s="198">
        <f t="shared" si="41"/>
        <v>0</v>
      </c>
    </row>
    <row r="502" spans="1:7" s="72" customFormat="1" ht="25.5" x14ac:dyDescent="0.2">
      <c r="A502" s="79" t="s">
        <v>69</v>
      </c>
      <c r="B502" s="86" t="s">
        <v>643</v>
      </c>
      <c r="C502" s="100">
        <v>75</v>
      </c>
      <c r="D502" s="102" t="s">
        <v>512</v>
      </c>
      <c r="E502" s="207"/>
      <c r="F502" s="207"/>
      <c r="G502" s="198">
        <f t="shared" si="41"/>
        <v>0</v>
      </c>
    </row>
    <row r="503" spans="1:7" s="72" customFormat="1" x14ac:dyDescent="0.2">
      <c r="A503" s="79" t="s">
        <v>70</v>
      </c>
      <c r="B503" s="86" t="s">
        <v>554</v>
      </c>
      <c r="C503" s="100">
        <v>6</v>
      </c>
      <c r="D503" s="102" t="s">
        <v>512</v>
      </c>
      <c r="E503" s="207"/>
      <c r="F503" s="207"/>
      <c r="G503" s="198">
        <f t="shared" si="41"/>
        <v>0</v>
      </c>
    </row>
    <row r="504" spans="1:7" s="72" customFormat="1" ht="25.5" x14ac:dyDescent="0.2">
      <c r="A504" s="79" t="s">
        <v>73</v>
      </c>
      <c r="B504" s="86" t="s">
        <v>551</v>
      </c>
      <c r="C504" s="100">
        <v>12</v>
      </c>
      <c r="D504" s="102" t="s">
        <v>62</v>
      </c>
      <c r="E504" s="207"/>
      <c r="F504" s="207"/>
      <c r="G504" s="198">
        <f t="shared" si="41"/>
        <v>0</v>
      </c>
    </row>
    <row r="505" spans="1:7" s="72" customFormat="1" ht="38.25" x14ac:dyDescent="0.2">
      <c r="A505" s="79" t="s">
        <v>75</v>
      </c>
      <c r="B505" s="86" t="s">
        <v>644</v>
      </c>
      <c r="C505" s="100">
        <v>7</v>
      </c>
      <c r="D505" s="102" t="s">
        <v>512</v>
      </c>
      <c r="E505" s="207"/>
      <c r="F505" s="207"/>
      <c r="G505" s="198">
        <f t="shared" si="41"/>
        <v>0</v>
      </c>
    </row>
    <row r="506" spans="1:7" s="72" customFormat="1" ht="25.5" x14ac:dyDescent="0.2">
      <c r="A506" s="79" t="s">
        <v>77</v>
      </c>
      <c r="B506" s="86" t="s">
        <v>645</v>
      </c>
      <c r="C506" s="100">
        <v>430</v>
      </c>
      <c r="D506" s="102" t="s">
        <v>62</v>
      </c>
      <c r="E506" s="207"/>
      <c r="F506" s="207"/>
      <c r="G506" s="198">
        <f t="shared" si="41"/>
        <v>0</v>
      </c>
    </row>
    <row r="507" spans="1:7" s="72" customFormat="1" ht="25.5" x14ac:dyDescent="0.2">
      <c r="A507" s="79" t="s">
        <v>79</v>
      </c>
      <c r="B507" s="86" t="s">
        <v>646</v>
      </c>
      <c r="C507" s="100">
        <v>50</v>
      </c>
      <c r="D507" s="102" t="s">
        <v>62</v>
      </c>
      <c r="E507" s="207"/>
      <c r="F507" s="207"/>
      <c r="G507" s="198">
        <f t="shared" si="41"/>
        <v>0</v>
      </c>
    </row>
    <row r="508" spans="1:7" s="72" customFormat="1" ht="25.5" x14ac:dyDescent="0.2">
      <c r="A508" s="79" t="s">
        <v>80</v>
      </c>
      <c r="B508" s="86" t="s">
        <v>612</v>
      </c>
      <c r="C508" s="100">
        <v>76</v>
      </c>
      <c r="D508" s="102" t="s">
        <v>62</v>
      </c>
      <c r="E508" s="207"/>
      <c r="F508" s="207"/>
      <c r="G508" s="198">
        <f t="shared" si="41"/>
        <v>0</v>
      </c>
    </row>
    <row r="509" spans="1:7" s="72" customFormat="1" ht="38.25" x14ac:dyDescent="0.2">
      <c r="A509" s="79" t="s">
        <v>81</v>
      </c>
      <c r="B509" s="86" t="s">
        <v>647</v>
      </c>
      <c r="C509" s="100">
        <v>3</v>
      </c>
      <c r="D509" s="102" t="s">
        <v>62</v>
      </c>
      <c r="E509" s="207"/>
      <c r="F509" s="207"/>
      <c r="G509" s="198">
        <f t="shared" si="41"/>
        <v>0</v>
      </c>
    </row>
    <row r="510" spans="1:7" s="72" customFormat="1" ht="25.5" x14ac:dyDescent="0.2">
      <c r="A510" s="79" t="s">
        <v>82</v>
      </c>
      <c r="B510" s="86" t="s">
        <v>648</v>
      </c>
      <c r="C510" s="100">
        <v>9</v>
      </c>
      <c r="D510" s="102" t="s">
        <v>512</v>
      </c>
      <c r="E510" s="207"/>
      <c r="F510" s="207"/>
      <c r="G510" s="198">
        <f t="shared" si="41"/>
        <v>0</v>
      </c>
    </row>
    <row r="511" spans="1:7" s="72" customFormat="1" x14ac:dyDescent="0.2">
      <c r="A511" s="79" t="s">
        <v>83</v>
      </c>
      <c r="B511" s="86" t="s">
        <v>565</v>
      </c>
      <c r="C511" s="100">
        <v>5</v>
      </c>
      <c r="D511" s="102" t="s">
        <v>512</v>
      </c>
      <c r="E511" s="207"/>
      <c r="F511" s="207"/>
      <c r="G511" s="198">
        <f t="shared" si="41"/>
        <v>0</v>
      </c>
    </row>
    <row r="512" spans="1:7" s="72" customFormat="1" x14ac:dyDescent="0.2">
      <c r="A512" s="193" t="s">
        <v>84</v>
      </c>
      <c r="B512" s="194" t="s">
        <v>649</v>
      </c>
      <c r="C512" s="195">
        <v>1</v>
      </c>
      <c r="D512" s="196" t="s">
        <v>512</v>
      </c>
      <c r="E512" s="213"/>
      <c r="F512" s="213"/>
      <c r="G512" s="198">
        <f t="shared" si="41"/>
        <v>0</v>
      </c>
    </row>
    <row r="513" spans="1:7" s="72" customFormat="1" x14ac:dyDescent="0.2">
      <c r="A513" s="223"/>
      <c r="B513" s="249" t="s">
        <v>637</v>
      </c>
      <c r="C513" s="249"/>
      <c r="D513" s="249"/>
      <c r="E513" s="215">
        <f>SUMPRODUCT(E499:E512,C499:C512)</f>
        <v>0</v>
      </c>
      <c r="F513" s="215">
        <f>SUMPRODUCT(F499:F512,C499:C512)</f>
        <v>0</v>
      </c>
      <c r="G513" s="199">
        <f>SUM(G499:G512)</f>
        <v>0</v>
      </c>
    </row>
    <row r="514" spans="1:7" s="72" customFormat="1" x14ac:dyDescent="0.2">
      <c r="A514" s="216" t="s">
        <v>638</v>
      </c>
      <c r="B514" s="191" t="s">
        <v>639</v>
      </c>
      <c r="C514" s="192"/>
      <c r="D514" s="192"/>
      <c r="E514" s="211"/>
      <c r="F514" s="211"/>
      <c r="G514" s="105"/>
    </row>
    <row r="515" spans="1:7" x14ac:dyDescent="0.2">
      <c r="A515" s="89" t="s">
        <v>650</v>
      </c>
      <c r="B515" s="90" t="s">
        <v>651</v>
      </c>
      <c r="C515" s="91"/>
      <c r="D515" s="205"/>
      <c r="E515" s="206"/>
      <c r="F515" s="206"/>
      <c r="G515" s="206"/>
    </row>
    <row r="516" spans="1:7" s="72" customFormat="1" x14ac:dyDescent="0.2">
      <c r="A516" s="79">
        <v>1</v>
      </c>
      <c r="B516" s="87" t="s">
        <v>652</v>
      </c>
      <c r="C516" s="100"/>
      <c r="D516" s="102"/>
      <c r="E516" s="108"/>
      <c r="F516" s="108"/>
      <c r="G516" s="190"/>
    </row>
    <row r="517" spans="1:7" s="72" customFormat="1" ht="25.5" x14ac:dyDescent="0.2">
      <c r="A517" s="79" t="s">
        <v>17</v>
      </c>
      <c r="B517" s="86" t="s">
        <v>632</v>
      </c>
      <c r="C517" s="100">
        <v>26</v>
      </c>
      <c r="D517" s="102" t="s">
        <v>62</v>
      </c>
      <c r="E517" s="207"/>
      <c r="F517" s="207"/>
      <c r="G517" s="190">
        <f t="shared" ref="G517:G525" si="42">TRUNC((SUMPRODUCT(E517:F517)*C517),2)</f>
        <v>0</v>
      </c>
    </row>
    <row r="518" spans="1:7" s="72" customFormat="1" ht="25.5" x14ac:dyDescent="0.2">
      <c r="A518" s="79" t="s">
        <v>18</v>
      </c>
      <c r="B518" s="86" t="s">
        <v>653</v>
      </c>
      <c r="C518" s="100">
        <v>22</v>
      </c>
      <c r="D518" s="102" t="s">
        <v>512</v>
      </c>
      <c r="E518" s="207"/>
      <c r="F518" s="207"/>
      <c r="G518" s="190">
        <f t="shared" si="42"/>
        <v>0</v>
      </c>
    </row>
    <row r="519" spans="1:7" s="72" customFormat="1" ht="51" x14ac:dyDescent="0.2">
      <c r="A519" s="79" t="s">
        <v>64</v>
      </c>
      <c r="B519" s="86" t="s">
        <v>654</v>
      </c>
      <c r="C519" s="100">
        <v>1</v>
      </c>
      <c r="D519" s="102" t="s">
        <v>512</v>
      </c>
      <c r="E519" s="207"/>
      <c r="F519" s="207"/>
      <c r="G519" s="190">
        <f t="shared" si="42"/>
        <v>0</v>
      </c>
    </row>
    <row r="520" spans="1:7" s="72" customFormat="1" ht="25.5" x14ac:dyDescent="0.2">
      <c r="A520" s="79" t="s">
        <v>69</v>
      </c>
      <c r="B520" s="86" t="s">
        <v>655</v>
      </c>
      <c r="C520" s="100">
        <v>3</v>
      </c>
      <c r="D520" s="102" t="s">
        <v>512</v>
      </c>
      <c r="E520" s="207"/>
      <c r="F520" s="207"/>
      <c r="G520" s="190">
        <f t="shared" si="42"/>
        <v>0</v>
      </c>
    </row>
    <row r="521" spans="1:7" s="72" customFormat="1" ht="25.5" x14ac:dyDescent="0.2">
      <c r="A521" s="79" t="s">
        <v>70</v>
      </c>
      <c r="B521" s="86" t="s">
        <v>656</v>
      </c>
      <c r="C521" s="100">
        <v>165</v>
      </c>
      <c r="D521" s="102" t="s">
        <v>62</v>
      </c>
      <c r="E521" s="207"/>
      <c r="F521" s="207"/>
      <c r="G521" s="190">
        <f t="shared" si="42"/>
        <v>0</v>
      </c>
    </row>
    <row r="522" spans="1:7" s="72" customFormat="1" ht="25.5" x14ac:dyDescent="0.2">
      <c r="A522" s="79" t="s">
        <v>73</v>
      </c>
      <c r="B522" s="86" t="s">
        <v>657</v>
      </c>
      <c r="C522" s="100">
        <v>1</v>
      </c>
      <c r="D522" s="102" t="s">
        <v>512</v>
      </c>
      <c r="E522" s="207"/>
      <c r="F522" s="207"/>
      <c r="G522" s="190">
        <f t="shared" si="42"/>
        <v>0</v>
      </c>
    </row>
    <row r="523" spans="1:7" s="72" customFormat="1" ht="38.25" x14ac:dyDescent="0.2">
      <c r="A523" s="79" t="s">
        <v>75</v>
      </c>
      <c r="B523" s="86" t="s">
        <v>658</v>
      </c>
      <c r="C523" s="100">
        <v>10</v>
      </c>
      <c r="D523" s="102" t="s">
        <v>512</v>
      </c>
      <c r="E523" s="207"/>
      <c r="F523" s="207"/>
      <c r="G523" s="190">
        <f t="shared" si="42"/>
        <v>0</v>
      </c>
    </row>
    <row r="524" spans="1:7" s="72" customFormat="1" ht="25.5" x14ac:dyDescent="0.2">
      <c r="A524" s="79" t="s">
        <v>77</v>
      </c>
      <c r="B524" s="86" t="s">
        <v>659</v>
      </c>
      <c r="C524" s="100">
        <v>22</v>
      </c>
      <c r="D524" s="102" t="s">
        <v>512</v>
      </c>
      <c r="E524" s="207"/>
      <c r="F524" s="207"/>
      <c r="G524" s="190">
        <f t="shared" si="42"/>
        <v>0</v>
      </c>
    </row>
    <row r="525" spans="1:7" s="72" customFormat="1" ht="38.25" x14ac:dyDescent="0.2">
      <c r="A525" s="79" t="s">
        <v>79</v>
      </c>
      <c r="B525" s="86" t="s">
        <v>660</v>
      </c>
      <c r="C525" s="100">
        <v>1</v>
      </c>
      <c r="D525" s="102" t="s">
        <v>512</v>
      </c>
      <c r="E525" s="207"/>
      <c r="F525" s="207"/>
      <c r="G525" s="190">
        <f t="shared" si="42"/>
        <v>0</v>
      </c>
    </row>
    <row r="526" spans="1:7" s="72" customFormat="1" ht="36.950000000000003" customHeight="1" x14ac:dyDescent="0.2">
      <c r="A526" s="79" t="s">
        <v>80</v>
      </c>
      <c r="B526" s="86" t="s">
        <v>661</v>
      </c>
      <c r="C526" s="100">
        <v>10</v>
      </c>
      <c r="D526" s="102" t="s">
        <v>512</v>
      </c>
      <c r="E526" s="225" t="s">
        <v>61</v>
      </c>
      <c r="F526" s="213"/>
      <c r="G526" s="190">
        <f>TRUNC((SUMPRODUCT(E526:F526)*C526),2)</f>
        <v>0</v>
      </c>
    </row>
    <row r="527" spans="1:7" s="72" customFormat="1" x14ac:dyDescent="0.2">
      <c r="A527" s="222"/>
      <c r="B527" s="246" t="s">
        <v>662</v>
      </c>
      <c r="C527" s="246"/>
      <c r="D527" s="246"/>
      <c r="E527" s="214">
        <f>SUMPRODUCT(E515:E526,C515:C526)</f>
        <v>0</v>
      </c>
      <c r="F527" s="214">
        <f>SUMPRODUCT(F515:F526,C515:C526)</f>
        <v>0</v>
      </c>
      <c r="G527" s="107">
        <f>SUM(G515:G526)</f>
        <v>0</v>
      </c>
    </row>
    <row r="528" spans="1:7" ht="15.75" thickBot="1" x14ac:dyDescent="0.25">
      <c r="A528" s="220"/>
      <c r="B528" s="230" t="s">
        <v>24</v>
      </c>
      <c r="C528" s="230"/>
      <c r="D528" s="230"/>
      <c r="E528" s="217">
        <f>E288+E323+E527+E513+E496+E418</f>
        <v>0</v>
      </c>
      <c r="F528" s="217">
        <f>F288+F323+F527+F513+F496+F418</f>
        <v>0</v>
      </c>
      <c r="G528" s="217">
        <f>G288+G323+G527+G513+G496+G418</f>
        <v>0</v>
      </c>
    </row>
    <row r="529" spans="1:7" ht="15.75" thickBot="1" x14ac:dyDescent="0.25">
      <c r="A529" s="62"/>
      <c r="B529" s="228" t="s">
        <v>56</v>
      </c>
      <c r="C529" s="228"/>
      <c r="D529" s="228"/>
      <c r="E529" s="63">
        <f>TRUNC(E528*(1+$G$4),2)</f>
        <v>0</v>
      </c>
      <c r="F529" s="63">
        <f>TRUNC(F528*(1+$G$4),2)</f>
        <v>0</v>
      </c>
      <c r="G529" s="63">
        <f>TRUNC(G528*(1+$G$4),2)</f>
        <v>0</v>
      </c>
    </row>
    <row r="530" spans="1:7" x14ac:dyDescent="0.2">
      <c r="A530" s="64"/>
      <c r="B530" s="65"/>
      <c r="C530" s="66"/>
      <c r="D530" s="67"/>
      <c r="E530" s="68"/>
      <c r="F530" s="68"/>
      <c r="G530" s="68"/>
    </row>
  </sheetData>
  <sheetProtection algorithmName="SHA-512" hashValue="6hLdWDytjMzyZvzrJ0dfp8k/hx3zhAbABN+dzCuEMBTB/2LFseEeq+8CZ6GagvGYdxWcnGmCB001k0uAKXLyoA==" saltValue="/b9hSCFqCsWY1dtToDgyhA==" spinCount="100000" sheet="1"/>
  <mergeCells count="27">
    <mergeCell ref="B527:D527"/>
    <mergeCell ref="B288:D288"/>
    <mergeCell ref="B323:D323"/>
    <mergeCell ref="B418:D418"/>
    <mergeCell ref="B496:D496"/>
    <mergeCell ref="B513:D513"/>
    <mergeCell ref="D10:G10"/>
    <mergeCell ref="A11:G11"/>
    <mergeCell ref="G12:G13"/>
    <mergeCell ref="B12:B13"/>
    <mergeCell ref="D12:D13"/>
    <mergeCell ref="E1:G1"/>
    <mergeCell ref="B529:D529"/>
    <mergeCell ref="D9:E9"/>
    <mergeCell ref="B528:D528"/>
    <mergeCell ref="A2:G3"/>
    <mergeCell ref="E12:F12"/>
    <mergeCell ref="A4:D4"/>
    <mergeCell ref="A5:D5"/>
    <mergeCell ref="A6:D6"/>
    <mergeCell ref="A7:D7"/>
    <mergeCell ref="E6:F6"/>
    <mergeCell ref="E4:F4"/>
    <mergeCell ref="E5:F5"/>
    <mergeCell ref="A8:G8"/>
    <mergeCell ref="C12:C13"/>
    <mergeCell ref="A12:A13"/>
  </mergeCells>
  <phoneticPr fontId="28" type="noConversion"/>
  <conditionalFormatting sqref="B243:B245 F324 A23:A27 B256:B266">
    <cfRule type="containsText" dxfId="92" priority="551" stopIfTrue="1" operator="containsText" text="x,xx">
      <formula>NOT(ISERROR(SEARCH("x,xx",A23)))</formula>
    </cfRule>
  </conditionalFormatting>
  <conditionalFormatting sqref="B529">
    <cfRule type="containsText" dxfId="91" priority="550" stopIfTrue="1" operator="containsText" text="x,xx">
      <formula>NOT(ISERROR(SEARCH("x,xx",B529)))</formula>
    </cfRule>
  </conditionalFormatting>
  <conditionalFormatting sqref="B324">
    <cfRule type="containsText" dxfId="90" priority="549" stopIfTrue="1" operator="containsText" text="x,xx">
      <formula>NOT(ISERROR(SEARCH("x,xx",B324)))</formula>
    </cfRule>
  </conditionalFormatting>
  <conditionalFormatting sqref="B528">
    <cfRule type="containsText" dxfId="89" priority="548" stopIfTrue="1" operator="containsText" text="x,xx">
      <formula>NOT(ISERROR(SEARCH("x,xx",B528)))</formula>
    </cfRule>
  </conditionalFormatting>
  <conditionalFormatting sqref="B288">
    <cfRule type="containsText" dxfId="88" priority="547" stopIfTrue="1" operator="containsText" text="x,xx">
      <formula>NOT(ISERROR(SEARCH("x,xx",B288)))</formula>
    </cfRule>
  </conditionalFormatting>
  <conditionalFormatting sqref="B289">
    <cfRule type="containsText" dxfId="87" priority="544" stopIfTrue="1" operator="containsText" text="x,xx">
      <formula>NOT(ISERROR(SEARCH("x,xx",B289)))</formula>
    </cfRule>
  </conditionalFormatting>
  <conditionalFormatting sqref="A15:G15">
    <cfRule type="containsText" dxfId="86" priority="546" stopIfTrue="1" operator="containsText" text="x,xx">
      <formula>NOT(ISERROR(SEARCH("x,xx",A15)))</formula>
    </cfRule>
  </conditionalFormatting>
  <conditionalFormatting sqref="F289">
    <cfRule type="containsText" dxfId="85" priority="543" stopIfTrue="1" operator="containsText" text="x,xx">
      <formula>NOT(ISERROR(SEARCH("x,xx",F289)))</formula>
    </cfRule>
  </conditionalFormatting>
  <conditionalFormatting sqref="B323">
    <cfRule type="containsText" dxfId="84" priority="541" stopIfTrue="1" operator="containsText" text="x,xx">
      <formula>NOT(ISERROR(SEARCH("x,xx",B323)))</formula>
    </cfRule>
  </conditionalFormatting>
  <conditionalFormatting sqref="F323">
    <cfRule type="containsText" dxfId="83" priority="542" stopIfTrue="1" operator="containsText" text="x,xx">
      <formula>NOT(ISERROR(SEARCH("x,xx",F323)))</formula>
    </cfRule>
  </conditionalFormatting>
  <conditionalFormatting sqref="F14:G14">
    <cfRule type="containsText" dxfId="82" priority="539" stopIfTrue="1" operator="containsText" text="x,xx">
      <formula>NOT(ISERROR(SEARCH("x,xx",F14)))</formula>
    </cfRule>
  </conditionalFormatting>
  <conditionalFormatting sqref="B14">
    <cfRule type="containsText" dxfId="81" priority="540" stopIfTrue="1" operator="containsText" text="x,xx">
      <formula>NOT(ISERROR(SEARCH("x,xx",B14)))</formula>
    </cfRule>
  </conditionalFormatting>
  <conditionalFormatting sqref="B242">
    <cfRule type="containsText" dxfId="80" priority="538" stopIfTrue="1" operator="containsText" text="x,xx">
      <formula>NOT(ISERROR(SEARCH("x,xx",B242)))</formula>
    </cfRule>
  </conditionalFormatting>
  <conditionalFormatting sqref="B248:B252 B254 B268">
    <cfRule type="containsText" dxfId="79" priority="537" stopIfTrue="1" operator="containsText" text="x,xx">
      <formula>NOT(ISERROR(SEARCH("x,xx",B248)))</formula>
    </cfRule>
  </conditionalFormatting>
  <conditionalFormatting sqref="B255">
    <cfRule type="containsText" dxfId="78" priority="536" stopIfTrue="1" operator="containsText" text="x,xx">
      <formula>NOT(ISERROR(SEARCH("x,xx",B255)))</formula>
    </cfRule>
  </conditionalFormatting>
  <conditionalFormatting sqref="B247">
    <cfRule type="containsText" dxfId="77" priority="535" stopIfTrue="1" operator="containsText" text="x,xx">
      <formula>NOT(ISERROR(SEARCH("x,xx",B247)))</formula>
    </cfRule>
  </conditionalFormatting>
  <conditionalFormatting sqref="B253">
    <cfRule type="containsText" dxfId="76" priority="530" stopIfTrue="1" operator="containsText" text="x,xx">
      <formula>NOT(ISERROR(SEARCH("x,xx",B253)))</formula>
    </cfRule>
  </conditionalFormatting>
  <conditionalFormatting sqref="B267">
    <cfRule type="containsText" dxfId="75" priority="507" stopIfTrue="1" operator="containsText" text="x,xx">
      <formula>NOT(ISERROR(SEARCH("x,xx",B267)))</formula>
    </cfRule>
  </conditionalFormatting>
  <conditionalFormatting sqref="B269">
    <cfRule type="containsText" dxfId="74" priority="445" stopIfTrue="1" operator="containsText" text="x,xx">
      <formula>NOT(ISERROR(SEARCH("x,xx",B269)))</formula>
    </cfRule>
  </conditionalFormatting>
  <conditionalFormatting sqref="G290">
    <cfRule type="containsText" dxfId="73" priority="443" stopIfTrue="1" operator="containsText" text="x,xx">
      <formula>NOT(ISERROR(SEARCH("x,xx",G290)))</formula>
    </cfRule>
  </conditionalFormatting>
  <conditionalFormatting sqref="B325:B326 F325:F326">
    <cfRule type="containsText" dxfId="72" priority="437" stopIfTrue="1" operator="containsText" text="x,xx">
      <formula>NOT(ISERROR(SEARCH("x,xx",B325)))</formula>
    </cfRule>
  </conditionalFormatting>
  <conditionalFormatting sqref="B67">
    <cfRule type="containsText" dxfId="71" priority="381" stopIfTrue="1" operator="containsText" text="x,xx">
      <formula>NOT(ISERROR(SEARCH("x,xx",B67)))</formula>
    </cfRule>
  </conditionalFormatting>
  <conditionalFormatting sqref="B28">
    <cfRule type="containsText" dxfId="70" priority="377" stopIfTrue="1" operator="containsText" text="x,xx">
      <formula>NOT(ISERROR(SEARCH("x,xx",B28)))</formula>
    </cfRule>
  </conditionalFormatting>
  <conditionalFormatting sqref="B22">
    <cfRule type="containsText" dxfId="69" priority="373" stopIfTrue="1" operator="containsText" text="x,xx">
      <formula>NOT(ISERROR(SEARCH("x,xx",B22)))</formula>
    </cfRule>
  </conditionalFormatting>
  <conditionalFormatting sqref="B16">
    <cfRule type="containsText" dxfId="68" priority="369" stopIfTrue="1" operator="containsText" text="x,xx">
      <formula>NOT(ISERROR(SEARCH("x,xx",B16)))</formula>
    </cfRule>
  </conditionalFormatting>
  <conditionalFormatting sqref="B80">
    <cfRule type="containsText" dxfId="67" priority="365" stopIfTrue="1" operator="containsText" text="x,xx">
      <formula>NOT(ISERROR(SEARCH("x,xx",B80)))</formula>
    </cfRule>
  </conditionalFormatting>
  <conditionalFormatting sqref="B105">
    <cfRule type="containsText" dxfId="66" priority="361" stopIfTrue="1" operator="containsText" text="x,xx">
      <formula>NOT(ISERROR(SEARCH("x,xx",B105)))</formula>
    </cfRule>
  </conditionalFormatting>
  <conditionalFormatting sqref="B107">
    <cfRule type="containsText" dxfId="65" priority="357" stopIfTrue="1" operator="containsText" text="x,xx">
      <formula>NOT(ISERROR(SEARCH("x,xx",B107)))</formula>
    </cfRule>
  </conditionalFormatting>
  <conditionalFormatting sqref="B129">
    <cfRule type="containsText" dxfId="64" priority="353" stopIfTrue="1" operator="containsText" text="x,xx">
      <formula>NOT(ISERROR(SEARCH("x,xx",B129)))</formula>
    </cfRule>
  </conditionalFormatting>
  <conditionalFormatting sqref="B142">
    <cfRule type="containsText" dxfId="63" priority="349" stopIfTrue="1" operator="containsText" text="x,xx">
      <formula>NOT(ISERROR(SEARCH("x,xx",B142)))</formula>
    </cfRule>
  </conditionalFormatting>
  <conditionalFormatting sqref="B150">
    <cfRule type="containsText" dxfId="62" priority="345" stopIfTrue="1" operator="containsText" text="x,xx">
      <formula>NOT(ISERROR(SEARCH("x,xx",B150)))</formula>
    </cfRule>
  </conditionalFormatting>
  <conditionalFormatting sqref="B155">
    <cfRule type="containsText" dxfId="61" priority="341" stopIfTrue="1" operator="containsText" text="x,xx">
      <formula>NOT(ISERROR(SEARCH("x,xx",B155)))</formula>
    </cfRule>
  </conditionalFormatting>
  <conditionalFormatting sqref="B161">
    <cfRule type="containsText" dxfId="60" priority="337" stopIfTrue="1" operator="containsText" text="x,xx">
      <formula>NOT(ISERROR(SEARCH("x,xx",B161)))</formula>
    </cfRule>
  </conditionalFormatting>
  <conditionalFormatting sqref="B164">
    <cfRule type="containsText" dxfId="59" priority="333" stopIfTrue="1" operator="containsText" text="x,xx">
      <formula>NOT(ISERROR(SEARCH("x,xx",B164)))</formula>
    </cfRule>
  </conditionalFormatting>
  <conditionalFormatting sqref="B175">
    <cfRule type="containsText" dxfId="58" priority="329" stopIfTrue="1" operator="containsText" text="x,xx">
      <formula>NOT(ISERROR(SEARCH("x,xx",B175)))</formula>
    </cfRule>
  </conditionalFormatting>
  <conditionalFormatting sqref="B183">
    <cfRule type="containsText" dxfId="57" priority="325" stopIfTrue="1" operator="containsText" text="x,xx">
      <formula>NOT(ISERROR(SEARCH("x,xx",B183)))</formula>
    </cfRule>
  </conditionalFormatting>
  <conditionalFormatting sqref="B186">
    <cfRule type="containsText" dxfId="56" priority="321" stopIfTrue="1" operator="containsText" text="x,xx">
      <formula>NOT(ISERROR(SEARCH("x,xx",B186)))</formula>
    </cfRule>
  </conditionalFormatting>
  <conditionalFormatting sqref="B196">
    <cfRule type="containsText" dxfId="55" priority="317" stopIfTrue="1" operator="containsText" text="x,xx">
      <formula>NOT(ISERROR(SEARCH("x,xx",B196)))</formula>
    </cfRule>
  </conditionalFormatting>
  <conditionalFormatting sqref="B202">
    <cfRule type="containsText" dxfId="54" priority="313" stopIfTrue="1" operator="containsText" text="x,xx">
      <formula>NOT(ISERROR(SEARCH("x,xx",B202)))</formula>
    </cfRule>
  </conditionalFormatting>
  <conditionalFormatting sqref="B207">
    <cfRule type="containsText" dxfId="53" priority="309" stopIfTrue="1" operator="containsText" text="x,xx">
      <formula>NOT(ISERROR(SEARCH("x,xx",B207)))</formula>
    </cfRule>
  </conditionalFormatting>
  <conditionalFormatting sqref="B226">
    <cfRule type="containsText" dxfId="52" priority="305" stopIfTrue="1" operator="containsText" text="x,xx">
      <formula>NOT(ISERROR(SEARCH("x,xx",B226)))</formula>
    </cfRule>
  </conditionalFormatting>
  <conditionalFormatting sqref="B240">
    <cfRule type="containsText" dxfId="51" priority="301" stopIfTrue="1" operator="containsText" text="x,xx">
      <formula>NOT(ISERROR(SEARCH("x,xx",B240)))</formula>
    </cfRule>
  </conditionalFormatting>
  <conditionalFormatting sqref="B270">
    <cfRule type="containsText" dxfId="50" priority="297" stopIfTrue="1" operator="containsText" text="x,xx">
      <formula>NOT(ISERROR(SEARCH("x,xx",B270)))</formula>
    </cfRule>
  </conditionalFormatting>
  <conditionalFormatting sqref="B280">
    <cfRule type="containsText" dxfId="49" priority="293" stopIfTrue="1" operator="containsText" text="x,xx">
      <formula>NOT(ISERROR(SEARCH("x,xx",B280)))</formula>
    </cfRule>
  </conditionalFormatting>
  <conditionalFormatting sqref="B285">
    <cfRule type="containsText" dxfId="48" priority="289" stopIfTrue="1" operator="containsText" text="x,xx">
      <formula>NOT(ISERROR(SEARCH("x,xx",B285)))</formula>
    </cfRule>
  </conditionalFormatting>
  <conditionalFormatting sqref="B295">
    <cfRule type="containsText" dxfId="47" priority="285" stopIfTrue="1" operator="containsText" text="x,xx">
      <formula>NOT(ISERROR(SEARCH("x,xx",B295)))</formula>
    </cfRule>
  </conditionalFormatting>
  <conditionalFormatting sqref="B301">
    <cfRule type="containsText" dxfId="46" priority="281" stopIfTrue="1" operator="containsText" text="x,xx">
      <formula>NOT(ISERROR(SEARCH("x,xx",B301)))</formula>
    </cfRule>
  </conditionalFormatting>
  <conditionalFormatting sqref="B315">
    <cfRule type="containsText" dxfId="45" priority="277" stopIfTrue="1" operator="containsText" text="x,xx">
      <formula>NOT(ISERROR(SEARCH("x,xx",B315)))</formula>
    </cfRule>
  </conditionalFormatting>
  <conditionalFormatting sqref="B318">
    <cfRule type="containsText" dxfId="44" priority="273" stopIfTrue="1" operator="containsText" text="x,xx">
      <formula>NOT(ISERROR(SEARCH("x,xx",B318)))</formula>
    </cfRule>
  </conditionalFormatting>
  <conditionalFormatting sqref="B320">
    <cfRule type="containsText" dxfId="43" priority="269" stopIfTrue="1" operator="containsText" text="x,xx">
      <formula>NOT(ISERROR(SEARCH("x,xx",B320)))</formula>
    </cfRule>
  </conditionalFormatting>
  <conditionalFormatting sqref="B343">
    <cfRule type="containsText" dxfId="42" priority="265" stopIfTrue="1" operator="containsText" text="x,xx">
      <formula>NOT(ISERROR(SEARCH("x,xx",B343)))</formula>
    </cfRule>
  </conditionalFormatting>
  <conditionalFormatting sqref="B356">
    <cfRule type="containsText" dxfId="41" priority="261" stopIfTrue="1" operator="containsText" text="x,xx">
      <formula>NOT(ISERROR(SEARCH("x,xx",B356)))</formula>
    </cfRule>
  </conditionalFormatting>
  <conditionalFormatting sqref="B413">
    <cfRule type="containsText" dxfId="40" priority="257" stopIfTrue="1" operator="containsText" text="x,xx">
      <formula>NOT(ISERROR(SEARCH("x,xx",B413)))</formula>
    </cfRule>
  </conditionalFormatting>
  <conditionalFormatting sqref="B420">
    <cfRule type="containsText" dxfId="39" priority="253" stopIfTrue="1" operator="containsText" text="x,xx">
      <formula>NOT(ISERROR(SEARCH("x,xx",B420)))</formula>
    </cfRule>
  </conditionalFormatting>
  <conditionalFormatting sqref="B467">
    <cfRule type="containsText" dxfId="38" priority="249" stopIfTrue="1" operator="containsText" text="x,xx">
      <formula>NOT(ISERROR(SEARCH("x,xx",B467)))</formula>
    </cfRule>
  </conditionalFormatting>
  <conditionalFormatting sqref="B498">
    <cfRule type="containsText" dxfId="37" priority="245" stopIfTrue="1" operator="containsText" text="x,xx">
      <formula>NOT(ISERROR(SEARCH("x,xx",B498)))</formula>
    </cfRule>
  </conditionalFormatting>
  <conditionalFormatting sqref="B515">
    <cfRule type="containsText" dxfId="36" priority="241" stopIfTrue="1" operator="containsText" text="x,xx">
      <formula>NOT(ISERROR(SEARCH("x,xx",B515)))</formula>
    </cfRule>
  </conditionalFormatting>
  <conditionalFormatting sqref="F497">
    <cfRule type="containsText" dxfId="35" priority="186" stopIfTrue="1" operator="containsText" text="x,xx">
      <formula>NOT(ISERROR(SEARCH("x,xx",F497)))</formula>
    </cfRule>
  </conditionalFormatting>
  <conditionalFormatting sqref="F513">
    <cfRule type="containsText" dxfId="34" priority="182" stopIfTrue="1" operator="containsText" text="x,xx">
      <formula>NOT(ISERROR(SEARCH("x,xx",F513)))</formula>
    </cfRule>
  </conditionalFormatting>
  <conditionalFormatting sqref="B419">
    <cfRule type="containsText" dxfId="33" priority="193" stopIfTrue="1" operator="containsText" text="x,xx">
      <formula>NOT(ISERROR(SEARCH("x,xx",B419)))</formula>
    </cfRule>
  </conditionalFormatting>
  <conditionalFormatting sqref="B496">
    <cfRule type="containsText" dxfId="32" priority="184" stopIfTrue="1" operator="containsText" text="x,xx">
      <formula>NOT(ISERROR(SEARCH("x,xx",B496)))</formula>
    </cfRule>
  </conditionalFormatting>
  <conditionalFormatting sqref="F419">
    <cfRule type="containsText" dxfId="31" priority="194" stopIfTrue="1" operator="containsText" text="x,xx">
      <formula>NOT(ISERROR(SEARCH("x,xx",F419)))</formula>
    </cfRule>
  </conditionalFormatting>
  <conditionalFormatting sqref="B418">
    <cfRule type="containsText" dxfId="30" priority="190" stopIfTrue="1" operator="containsText" text="x,xx">
      <formula>NOT(ISERROR(SEARCH("x,xx",B418)))</formula>
    </cfRule>
  </conditionalFormatting>
  <conditionalFormatting sqref="F496">
    <cfRule type="containsText" dxfId="29" priority="188" stopIfTrue="1" operator="containsText" text="x,xx">
      <formula>NOT(ISERROR(SEARCH("x,xx",F496)))</formula>
    </cfRule>
  </conditionalFormatting>
  <conditionalFormatting sqref="F514">
    <cfRule type="containsText" dxfId="28" priority="181" stopIfTrue="1" operator="containsText" text="x,xx">
      <formula>NOT(ISERROR(SEARCH("x,xx",F514)))</formula>
    </cfRule>
  </conditionalFormatting>
  <conditionalFormatting sqref="F418">
    <cfRule type="containsText" dxfId="27" priority="192" stopIfTrue="1" operator="containsText" text="x,xx">
      <formula>NOT(ISERROR(SEARCH("x,xx",F418)))</formula>
    </cfRule>
  </conditionalFormatting>
  <conditionalFormatting sqref="B497">
    <cfRule type="containsText" dxfId="26" priority="183" stopIfTrue="1" operator="containsText" text="x,xx">
      <formula>NOT(ISERROR(SEARCH("x,xx",B497)))</formula>
    </cfRule>
  </conditionalFormatting>
  <conditionalFormatting sqref="B514">
    <cfRule type="containsText" dxfId="25" priority="179" stopIfTrue="1" operator="containsText" text="x,xx">
      <formula>NOT(ISERROR(SEARCH("x,xx",B514)))</formula>
    </cfRule>
  </conditionalFormatting>
  <conditionalFormatting sqref="B527">
    <cfRule type="containsText" dxfId="24" priority="176" stopIfTrue="1" operator="containsText" text="x,xx">
      <formula>NOT(ISERROR(SEARCH("x,xx",B527)))</formula>
    </cfRule>
  </conditionalFormatting>
  <conditionalFormatting sqref="B513">
    <cfRule type="containsText" dxfId="23" priority="180" stopIfTrue="1" operator="containsText" text="x,xx">
      <formula>NOT(ISERROR(SEARCH("x,xx",B513)))</formula>
    </cfRule>
  </conditionalFormatting>
  <conditionalFormatting sqref="F527">
    <cfRule type="containsText" dxfId="22" priority="178" stopIfTrue="1" operator="containsText" text="x,xx">
      <formula>NOT(ISERROR(SEARCH("x,xx",F527)))</formula>
    </cfRule>
  </conditionalFormatting>
  <conditionalFormatting sqref="B241">
    <cfRule type="containsText" dxfId="21" priority="171" stopIfTrue="1" operator="containsText" text="x,xx">
      <formula>NOT(ISERROR(SEARCH("x,xx",B241)))</formula>
    </cfRule>
  </conditionalFormatting>
  <conditionalFormatting sqref="B246">
    <cfRule type="containsText" dxfId="20" priority="170" stopIfTrue="1" operator="containsText" text="x,xx">
      <formula>NOT(ISERROR(SEARCH("x,xx",B246)))</formula>
    </cfRule>
  </conditionalFormatting>
  <printOptions horizontalCentered="1"/>
  <pageMargins left="0.39370078740157483" right="0.39370078740157483" top="0.98425196850393704" bottom="0.6692913385826772" header="0.31496062992125984" footer="0.31496062992125984"/>
  <pageSetup paperSize="9" scale="83" fitToHeight="0" orientation="landscape" r:id="rId1"/>
  <headerFooter>
    <oddHeader>&amp;L
&amp;G&amp;C&amp;"-,Negrito"&amp;11&amp;K04+035
UNIDADE DE ENGENHARIA&amp;R&amp;"-,Negrito"&amp;K03+000
&amp;K04+035PROCESSO Nº 0000024/2022</oddHeader>
    <oddFooter>&amp;R&amp;"-,Regular"&amp;9&amp;K03+000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80" zoomScaleNormal="80" workbookViewId="0">
      <selection activeCell="J2" sqref="J2"/>
    </sheetView>
  </sheetViews>
  <sheetFormatPr defaultColWidth="11.42578125" defaultRowHeight="15" x14ac:dyDescent="0.2"/>
  <cols>
    <col min="1" max="1" width="7.5703125" style="173" customWidth="1"/>
    <col min="2" max="2" width="33.5703125" style="174" customWidth="1"/>
    <col min="3" max="3" width="7.5703125" style="175" customWidth="1"/>
    <col min="4" max="7" width="22.5703125" style="176" customWidth="1"/>
    <col min="8" max="8" width="13.5703125" style="176" customWidth="1"/>
    <col min="9" max="9" width="12.42578125" style="110" customWidth="1"/>
    <col min="10" max="229" width="11.42578125" style="110" customWidth="1"/>
    <col min="230" max="230" width="56.28515625" style="110" customWidth="1"/>
    <col min="231" max="16384" width="11.42578125" style="110"/>
  </cols>
  <sheetData>
    <row r="1" spans="1:9" ht="15" customHeight="1" x14ac:dyDescent="0.2">
      <c r="A1" s="250" t="s">
        <v>479</v>
      </c>
      <c r="B1" s="250"/>
      <c r="C1" s="250"/>
      <c r="D1" s="250"/>
      <c r="E1" s="250"/>
      <c r="F1" s="250"/>
      <c r="G1" s="250"/>
      <c r="H1" s="250"/>
    </row>
    <row r="2" spans="1:9" ht="14.45" customHeight="1" x14ac:dyDescent="0.2">
      <c r="A2" s="250"/>
      <c r="B2" s="250"/>
      <c r="C2" s="250"/>
      <c r="D2" s="250"/>
      <c r="E2" s="250"/>
      <c r="F2" s="250"/>
      <c r="G2" s="250"/>
      <c r="H2" s="250"/>
    </row>
    <row r="3" spans="1:9" s="117" customFormat="1" ht="13.5" customHeight="1" x14ac:dyDescent="0.2">
      <c r="A3" s="111" t="str">
        <f>'Planilha de Orçamento'!A4:D4</f>
        <v>1. OBJETO: OBRAS CIVIS, INSTALAÇÕES ELÉTRICAS, LÓGICA E MECÂNICAS PARA O PA JABOTICABA</v>
      </c>
      <c r="B3" s="112"/>
      <c r="C3" s="113"/>
      <c r="D3" s="114"/>
      <c r="E3" s="114"/>
      <c r="F3" s="114"/>
      <c r="G3" s="114"/>
      <c r="H3" s="115"/>
    </row>
    <row r="4" spans="1:9" s="117" customFormat="1" ht="13.5" customHeight="1" x14ac:dyDescent="0.2">
      <c r="A4" s="111" t="str">
        <f>'Planilha de Orçamento'!A5:D5</f>
        <v>2. ENDEREÇO DE EXECUÇÃO/ENTREGA: Av. Getúlio Vargas, 170 - Jaboticaba/RS</v>
      </c>
      <c r="B4" s="112"/>
      <c r="C4" s="113"/>
      <c r="D4" s="114"/>
      <c r="E4" s="114"/>
      <c r="F4" s="114"/>
      <c r="G4" s="114"/>
      <c r="H4" s="115"/>
    </row>
    <row r="5" spans="1:9" s="117" customFormat="1" ht="14.25" customHeight="1" x14ac:dyDescent="0.2">
      <c r="A5" s="111" t="str">
        <f>'Planilha de Orçamento'!A6:D6</f>
        <v>3. PRAZO DE EXECUÇÃO/ENTREGA: 60 dias corridos</v>
      </c>
      <c r="B5" s="112"/>
      <c r="C5" s="118"/>
      <c r="D5" s="119"/>
      <c r="E5" s="119"/>
      <c r="F5" s="119"/>
      <c r="G5" s="119"/>
      <c r="H5" s="226"/>
    </row>
    <row r="6" spans="1:9" s="117" customFormat="1" ht="15" customHeight="1" x14ac:dyDescent="0.2">
      <c r="A6" s="251"/>
      <c r="B6" s="251"/>
      <c r="C6" s="251"/>
      <c r="D6" s="251"/>
      <c r="E6" s="251"/>
      <c r="F6" s="251"/>
      <c r="G6" s="251"/>
      <c r="H6" s="251"/>
    </row>
    <row r="7" spans="1:9" ht="14.45" customHeight="1" x14ac:dyDescent="0.2">
      <c r="A7" s="252" t="s">
        <v>9</v>
      </c>
      <c r="B7" s="252" t="s">
        <v>0</v>
      </c>
      <c r="C7" s="120"/>
      <c r="D7" s="254" t="s">
        <v>786</v>
      </c>
      <c r="E7" s="255"/>
      <c r="F7" s="255"/>
      <c r="G7" s="256"/>
      <c r="H7" s="255" t="s">
        <v>46</v>
      </c>
    </row>
    <row r="8" spans="1:9" ht="15.75" customHeight="1" x14ac:dyDescent="0.2">
      <c r="A8" s="253"/>
      <c r="B8" s="253"/>
      <c r="C8" s="121"/>
      <c r="D8" s="122">
        <v>1</v>
      </c>
      <c r="E8" s="122">
        <v>2</v>
      </c>
      <c r="F8" s="122">
        <v>3</v>
      </c>
      <c r="G8" s="122">
        <v>4</v>
      </c>
      <c r="H8" s="257"/>
    </row>
    <row r="9" spans="1:9" x14ac:dyDescent="0.2">
      <c r="A9" s="123" t="s">
        <v>10</v>
      </c>
      <c r="B9" s="124" t="s">
        <v>11</v>
      </c>
      <c r="C9" s="125"/>
      <c r="D9" s="126"/>
      <c r="E9" s="126"/>
      <c r="F9" s="126"/>
      <c r="G9" s="126"/>
      <c r="H9" s="127"/>
    </row>
    <row r="10" spans="1:9" x14ac:dyDescent="0.2">
      <c r="A10" s="128" t="s">
        <v>384</v>
      </c>
      <c r="B10" s="129" t="str">
        <f>'Planilha de Orçamento'!B16</f>
        <v>ADMINISTRAÇÃO DE OBRA</v>
      </c>
      <c r="C10" s="130" t="s">
        <v>480</v>
      </c>
      <c r="D10" s="131" t="e">
        <f>D11/$H11</f>
        <v>#DIV/0!</v>
      </c>
      <c r="E10" s="131" t="e">
        <f>E11/$H11</f>
        <v>#DIV/0!</v>
      </c>
      <c r="F10" s="131" t="e">
        <f>F11/$H11</f>
        <v>#DIV/0!</v>
      </c>
      <c r="G10" s="131" t="e">
        <f>G11/$H11</f>
        <v>#DIV/0!</v>
      </c>
      <c r="H10" s="133"/>
      <c r="I10" s="109"/>
    </row>
    <row r="11" spans="1:9" x14ac:dyDescent="0.2">
      <c r="A11" s="134"/>
      <c r="B11" s="135"/>
      <c r="C11" s="136" t="s">
        <v>481</v>
      </c>
      <c r="D11" s="137">
        <f>+$H11*0.25</f>
        <v>0</v>
      </c>
      <c r="E11" s="137">
        <f t="shared" ref="E11:G11" si="0">+$H11*0.25</f>
        <v>0</v>
      </c>
      <c r="F11" s="137">
        <f t="shared" si="0"/>
        <v>0</v>
      </c>
      <c r="G11" s="137">
        <f t="shared" si="0"/>
        <v>0</v>
      </c>
      <c r="H11" s="139">
        <f>SUM('Planilha de Orçamento'!G17:G21)</f>
        <v>0</v>
      </c>
      <c r="I11" s="109"/>
    </row>
    <row r="12" spans="1:9" ht="25.5" x14ac:dyDescent="0.2">
      <c r="A12" s="140" t="s">
        <v>402</v>
      </c>
      <c r="B12" s="135" t="str">
        <f>'Planilha de Orçamento'!B22</f>
        <v>SERVIÇOS PRELIMINARES / INSTALAÇÕES PROVISÓRIAS</v>
      </c>
      <c r="C12" s="136" t="s">
        <v>480</v>
      </c>
      <c r="D12" s="141" t="e">
        <f>D13/$H13</f>
        <v>#DIV/0!</v>
      </c>
      <c r="E12" s="141" t="e">
        <f>E13/$H13</f>
        <v>#DIV/0!</v>
      </c>
      <c r="F12" s="141" t="e">
        <f>F13/$H13</f>
        <v>#DIV/0!</v>
      </c>
      <c r="G12" s="141" t="e">
        <f>G13/$H13</f>
        <v>#DIV/0!</v>
      </c>
      <c r="H12" s="139"/>
    </row>
    <row r="13" spans="1:9" x14ac:dyDescent="0.2">
      <c r="A13" s="140"/>
      <c r="B13" s="135"/>
      <c r="C13" s="136" t="s">
        <v>481</v>
      </c>
      <c r="D13" s="133">
        <f>+$H13*2.5/10</f>
        <v>0</v>
      </c>
      <c r="E13" s="133">
        <f>+$H13*3/10</f>
        <v>0</v>
      </c>
      <c r="F13" s="133">
        <f>+$H13*3/10</f>
        <v>0</v>
      </c>
      <c r="G13" s="137">
        <f>+H13-SUM(D13:F13)</f>
        <v>0</v>
      </c>
      <c r="H13" s="139">
        <f>SUM('Planilha de Orçamento'!G23:G27)</f>
        <v>0</v>
      </c>
      <c r="I13" s="109"/>
    </row>
    <row r="14" spans="1:9" ht="25.5" x14ac:dyDescent="0.2">
      <c r="A14" s="140" t="s">
        <v>420</v>
      </c>
      <c r="B14" s="142" t="str">
        <f>'Planilha de Orçamento'!B28</f>
        <v>DEMOLIÇÃO / REMANEJAMENTO / REMOÇÃO</v>
      </c>
      <c r="C14" s="136" t="s">
        <v>480</v>
      </c>
      <c r="D14" s="141" t="e">
        <f>D15/$H15</f>
        <v>#DIV/0!</v>
      </c>
      <c r="E14" s="141" t="e">
        <f>E15/$H15</f>
        <v>#DIV/0!</v>
      </c>
      <c r="F14" s="132"/>
      <c r="G14" s="132"/>
      <c r="H14" s="139"/>
    </row>
    <row r="15" spans="1:9" x14ac:dyDescent="0.2">
      <c r="A15" s="140"/>
      <c r="B15" s="142"/>
      <c r="C15" s="136" t="s">
        <v>481</v>
      </c>
      <c r="D15" s="133">
        <f>+$H15*8/10</f>
        <v>0</v>
      </c>
      <c r="E15" s="133">
        <f>+$H15*2/10</f>
        <v>0</v>
      </c>
      <c r="F15" s="138"/>
      <c r="G15" s="137"/>
      <c r="H15" s="139">
        <f>SUM('Planilha de Orçamento'!G29:G66)</f>
        <v>0</v>
      </c>
      <c r="I15" s="109"/>
    </row>
    <row r="16" spans="1:9" hidden="1" x14ac:dyDescent="0.2">
      <c r="A16" s="140" t="s">
        <v>421</v>
      </c>
      <c r="B16" s="143" t="str">
        <f>'Planilha de Orçamento'!B67</f>
        <v>FUNDAÇÕES</v>
      </c>
      <c r="C16" s="136" t="s">
        <v>480</v>
      </c>
      <c r="D16" s="144"/>
      <c r="E16" s="144"/>
      <c r="F16" s="144"/>
      <c r="G16" s="144"/>
      <c r="H16" s="139"/>
    </row>
    <row r="17" spans="1:9" hidden="1" x14ac:dyDescent="0.2">
      <c r="A17" s="140"/>
      <c r="B17" s="142"/>
      <c r="C17" s="136" t="s">
        <v>481</v>
      </c>
      <c r="D17" s="145"/>
      <c r="E17" s="145"/>
      <c r="F17" s="145"/>
      <c r="G17" s="145"/>
      <c r="H17" s="139">
        <f>SUM('Planilha de Orçamento'!G68:G79)</f>
        <v>0</v>
      </c>
      <c r="I17" s="109"/>
    </row>
    <row r="18" spans="1:9" x14ac:dyDescent="0.2">
      <c r="A18" s="140" t="s">
        <v>422</v>
      </c>
      <c r="B18" s="142" t="str">
        <f>'Planilha de Orçamento'!B80</f>
        <v>ESTRUTURA</v>
      </c>
      <c r="C18" s="136" t="s">
        <v>480</v>
      </c>
      <c r="D18" s="132"/>
      <c r="E18" s="141" t="e">
        <f>E19/$H19</f>
        <v>#DIV/0!</v>
      </c>
      <c r="F18" s="132"/>
      <c r="G18" s="132"/>
      <c r="H18" s="139"/>
      <c r="I18" s="109"/>
    </row>
    <row r="19" spans="1:9" x14ac:dyDescent="0.2">
      <c r="A19" s="140"/>
      <c r="B19" s="142"/>
      <c r="C19" s="136" t="s">
        <v>481</v>
      </c>
      <c r="D19" s="138"/>
      <c r="E19" s="133">
        <f>+$H19*10/10</f>
        <v>0</v>
      </c>
      <c r="F19" s="138"/>
      <c r="G19" s="137"/>
      <c r="H19" s="139">
        <f>SUM('Planilha de Orçamento'!G81:G104)</f>
        <v>0</v>
      </c>
      <c r="I19" s="109"/>
    </row>
    <row r="20" spans="1:9" x14ac:dyDescent="0.2">
      <c r="A20" s="140" t="s">
        <v>423</v>
      </c>
      <c r="B20" s="142" t="str">
        <f>'Planilha de Orçamento'!B105</f>
        <v>ALVENARIAS</v>
      </c>
      <c r="C20" s="136" t="s">
        <v>480</v>
      </c>
      <c r="D20" s="132"/>
      <c r="E20" s="141" t="e">
        <f>E21/$H21</f>
        <v>#DIV/0!</v>
      </c>
      <c r="F20" s="132"/>
      <c r="G20" s="132"/>
      <c r="H20" s="189"/>
    </row>
    <row r="21" spans="1:9" x14ac:dyDescent="0.2">
      <c r="A21" s="140"/>
      <c r="B21" s="142"/>
      <c r="C21" s="136" t="s">
        <v>481</v>
      </c>
      <c r="D21" s="138"/>
      <c r="E21" s="133">
        <f>+$H21*10/10</f>
        <v>0</v>
      </c>
      <c r="F21" s="138"/>
      <c r="G21" s="137"/>
      <c r="H21" s="189">
        <f>SUM('Planilha de Orçamento'!G106:G106)</f>
        <v>0</v>
      </c>
      <c r="I21" s="109"/>
    </row>
    <row r="22" spans="1:9" hidden="1" x14ac:dyDescent="0.2">
      <c r="A22" s="140" t="s">
        <v>424</v>
      </c>
      <c r="B22" s="142" t="str">
        <f>'Planilha de Orçamento'!B107</f>
        <v>COBERTURA</v>
      </c>
      <c r="C22" s="136" t="s">
        <v>480</v>
      </c>
      <c r="D22" s="132"/>
      <c r="E22" s="141" t="e">
        <f>E23/$H23</f>
        <v>#DIV/0!</v>
      </c>
      <c r="F22" s="141" t="e">
        <f>F23/$H23</f>
        <v>#DIV/0!</v>
      </c>
      <c r="G22" s="132"/>
      <c r="H22" s="189"/>
      <c r="I22" s="109"/>
    </row>
    <row r="23" spans="1:9" hidden="1" x14ac:dyDescent="0.2">
      <c r="A23" s="140"/>
      <c r="B23" s="142"/>
      <c r="C23" s="136" t="s">
        <v>481</v>
      </c>
      <c r="D23" s="138"/>
      <c r="E23" s="133"/>
      <c r="F23" s="133"/>
      <c r="G23" s="138"/>
      <c r="H23" s="189">
        <f>SUM('Planilha de Orçamento'!G108:G128)</f>
        <v>0</v>
      </c>
      <c r="I23" s="109"/>
    </row>
    <row r="24" spans="1:9" hidden="1" x14ac:dyDescent="0.2">
      <c r="A24" s="140" t="s">
        <v>431</v>
      </c>
      <c r="B24" s="142" t="str">
        <f>'Planilha de Orçamento'!B129</f>
        <v>IMPERMEABILIZAÇÃO</v>
      </c>
      <c r="C24" s="136" t="s">
        <v>480</v>
      </c>
      <c r="D24" s="132"/>
      <c r="E24" s="132"/>
      <c r="F24" s="141" t="e">
        <f>F25/$H25</f>
        <v>#DIV/0!</v>
      </c>
      <c r="G24" s="132"/>
      <c r="H24" s="189"/>
      <c r="I24" s="109"/>
    </row>
    <row r="25" spans="1:9" hidden="1" x14ac:dyDescent="0.2">
      <c r="A25" s="140"/>
      <c r="B25" s="142"/>
      <c r="C25" s="136" t="s">
        <v>481</v>
      </c>
      <c r="D25" s="138"/>
      <c r="E25" s="138"/>
      <c r="F25" s="133"/>
      <c r="G25" s="138"/>
      <c r="H25" s="189">
        <f>SUM('Planilha de Orçamento'!G130:G141)</f>
        <v>0</v>
      </c>
      <c r="I25" s="109"/>
    </row>
    <row r="26" spans="1:9" x14ac:dyDescent="0.2">
      <c r="A26" s="140" t="s">
        <v>432</v>
      </c>
      <c r="B26" s="142" t="str">
        <f>'Planilha de Orçamento'!B142</f>
        <v>PAVIMENTAÇÃO / PISOS ELEVADOS</v>
      </c>
      <c r="C26" s="136" t="s">
        <v>480</v>
      </c>
      <c r="D26" s="132"/>
      <c r="E26" s="141" t="e">
        <f>E27/$H27</f>
        <v>#DIV/0!</v>
      </c>
      <c r="F26" s="141" t="e">
        <f>F27/$H27</f>
        <v>#DIV/0!</v>
      </c>
      <c r="G26" s="132"/>
      <c r="H26" s="189"/>
    </row>
    <row r="27" spans="1:9" x14ac:dyDescent="0.2">
      <c r="A27" s="140"/>
      <c r="B27" s="142"/>
      <c r="C27" s="136" t="s">
        <v>481</v>
      </c>
      <c r="D27" s="138"/>
      <c r="E27" s="133">
        <f>+$H27*5/10</f>
        <v>0</v>
      </c>
      <c r="F27" s="133">
        <f>+$H27*5/10</f>
        <v>0</v>
      </c>
      <c r="G27" s="137"/>
      <c r="H27" s="189">
        <f>SUM('Planilha de Orçamento'!G143:G149)</f>
        <v>0</v>
      </c>
      <c r="I27" s="109"/>
    </row>
    <row r="28" spans="1:9" x14ac:dyDescent="0.2">
      <c r="A28" s="140" t="s">
        <v>482</v>
      </c>
      <c r="B28" s="142" t="str">
        <f>'Planilha de Orçamento'!B150</f>
        <v>REVESTIMENTOS / ACABAMENTOS</v>
      </c>
      <c r="C28" s="136" t="s">
        <v>480</v>
      </c>
      <c r="D28" s="132"/>
      <c r="E28" s="132"/>
      <c r="F28" s="141" t="e">
        <f>F29/$H29</f>
        <v>#DIV/0!</v>
      </c>
      <c r="G28" s="132"/>
      <c r="H28" s="189"/>
      <c r="I28" s="109"/>
    </row>
    <row r="29" spans="1:9" x14ac:dyDescent="0.2">
      <c r="A29" s="140"/>
      <c r="B29" s="142"/>
      <c r="C29" s="136" t="s">
        <v>481</v>
      </c>
      <c r="D29" s="138"/>
      <c r="E29" s="138"/>
      <c r="F29" s="133">
        <f>+$H29*10/10</f>
        <v>0</v>
      </c>
      <c r="G29" s="138"/>
      <c r="H29" s="189">
        <f>SUM('Planilha de Orçamento'!G151:G154)</f>
        <v>0</v>
      </c>
      <c r="I29" s="109"/>
    </row>
    <row r="30" spans="1:9" x14ac:dyDescent="0.2">
      <c r="A30" s="140" t="s">
        <v>483</v>
      </c>
      <c r="B30" s="142" t="str">
        <f>'Planilha de Orçamento'!B155</f>
        <v>DIVISÓRIAS / PAINÉIS / FORROS</v>
      </c>
      <c r="C30" s="136" t="s">
        <v>480</v>
      </c>
      <c r="D30" s="132"/>
      <c r="E30" s="132"/>
      <c r="F30" s="141" t="e">
        <f>F31/$H31</f>
        <v>#DIV/0!</v>
      </c>
      <c r="G30" s="141" t="e">
        <f>G31/$H31</f>
        <v>#DIV/0!</v>
      </c>
      <c r="H30" s="189"/>
      <c r="I30" s="109"/>
    </row>
    <row r="31" spans="1:9" x14ac:dyDescent="0.2">
      <c r="A31" s="140"/>
      <c r="B31" s="142"/>
      <c r="C31" s="136" t="s">
        <v>481</v>
      </c>
      <c r="D31" s="138"/>
      <c r="E31" s="138"/>
      <c r="F31" s="133">
        <f>+$H31*4/10</f>
        <v>0</v>
      </c>
      <c r="G31" s="137">
        <f>+H31-SUM(D31:F31)</f>
        <v>0</v>
      </c>
      <c r="H31" s="189">
        <f>SUM('Planilha de Orçamento'!G156:G160)</f>
        <v>0</v>
      </c>
      <c r="I31" s="109"/>
    </row>
    <row r="32" spans="1:9" ht="25.5" x14ac:dyDescent="0.2">
      <c r="A32" s="140" t="s">
        <v>484</v>
      </c>
      <c r="B32" s="142" t="str">
        <f>'Planilha de Orçamento'!B161</f>
        <v>CARPINTARIA / MARCENARIA / MOBILIÁRIO</v>
      </c>
      <c r="C32" s="136" t="s">
        <v>480</v>
      </c>
      <c r="D32" s="132"/>
      <c r="E32" s="132"/>
      <c r="F32" s="132"/>
      <c r="G32" s="141" t="e">
        <f>G33/$H33</f>
        <v>#DIV/0!</v>
      </c>
      <c r="H32" s="189"/>
      <c r="I32" s="109"/>
    </row>
    <row r="33" spans="1:9" x14ac:dyDescent="0.2">
      <c r="A33" s="140"/>
      <c r="B33" s="142"/>
      <c r="C33" s="136" t="s">
        <v>481</v>
      </c>
      <c r="D33" s="138"/>
      <c r="E33" s="138"/>
      <c r="F33" s="138"/>
      <c r="G33" s="137">
        <f>+H33-SUM(D33:F33)</f>
        <v>0</v>
      </c>
      <c r="H33" s="185">
        <f>SUM('Planilha de Orçamento'!G162:G163)</f>
        <v>0</v>
      </c>
      <c r="I33" s="109"/>
    </row>
    <row r="34" spans="1:9" x14ac:dyDescent="0.2">
      <c r="A34" s="140" t="s">
        <v>485</v>
      </c>
      <c r="B34" s="142" t="str">
        <f>'Planilha de Orçamento'!B164</f>
        <v>SERRALHERIA</v>
      </c>
      <c r="C34" s="136" t="s">
        <v>480</v>
      </c>
      <c r="D34" s="132"/>
      <c r="E34" s="132"/>
      <c r="F34" s="141" t="e">
        <f>F35/$H35</f>
        <v>#DIV/0!</v>
      </c>
      <c r="G34" s="141" t="e">
        <f t="shared" ref="G34" si="1">G35/$H35</f>
        <v>#DIV/0!</v>
      </c>
      <c r="H34" s="188"/>
    </row>
    <row r="35" spans="1:9" x14ac:dyDescent="0.2">
      <c r="A35" s="140"/>
      <c r="B35" s="142"/>
      <c r="C35" s="136" t="s">
        <v>481</v>
      </c>
      <c r="D35" s="148"/>
      <c r="E35" s="138"/>
      <c r="F35" s="133">
        <f>+$H35*4/10</f>
        <v>0</v>
      </c>
      <c r="G35" s="137">
        <f>+H35-SUM(D35:F35)</f>
        <v>0</v>
      </c>
      <c r="H35" s="185">
        <f>SUM('Planilha de Orçamento'!G165:G174)</f>
        <v>0</v>
      </c>
      <c r="I35" s="109"/>
    </row>
    <row r="36" spans="1:9" x14ac:dyDescent="0.2">
      <c r="A36" s="140" t="s">
        <v>486</v>
      </c>
      <c r="B36" s="142" t="str">
        <f>'Planilha de Orçamento'!B175</f>
        <v>FERRAGENS</v>
      </c>
      <c r="C36" s="136" t="s">
        <v>480</v>
      </c>
      <c r="D36" s="149"/>
      <c r="E36" s="132"/>
      <c r="F36" s="132"/>
      <c r="G36" s="141" t="e">
        <f t="shared" ref="G36" si="2">G37/$H37</f>
        <v>#DIV/0!</v>
      </c>
      <c r="H36" s="184"/>
    </row>
    <row r="37" spans="1:9" x14ac:dyDescent="0.2">
      <c r="A37" s="140"/>
      <c r="B37" s="142"/>
      <c r="C37" s="136" t="s">
        <v>481</v>
      </c>
      <c r="D37" s="148"/>
      <c r="E37" s="138"/>
      <c r="F37" s="138"/>
      <c r="G37" s="137">
        <f>+H37-SUM(D37:F37)</f>
        <v>0</v>
      </c>
      <c r="H37" s="185">
        <f>SUM('Planilha de Orçamento'!G176:G182)</f>
        <v>0</v>
      </c>
      <c r="I37" s="109"/>
    </row>
    <row r="38" spans="1:9" x14ac:dyDescent="0.2">
      <c r="A38" s="140" t="s">
        <v>487</v>
      </c>
      <c r="B38" s="142" t="str">
        <f>'Planilha de Orçamento'!B183</f>
        <v>VIDRAÇARIA</v>
      </c>
      <c r="C38" s="136" t="s">
        <v>480</v>
      </c>
      <c r="D38" s="151"/>
      <c r="E38" s="132"/>
      <c r="F38" s="132"/>
      <c r="G38" s="141" t="e">
        <f t="shared" ref="G38" si="3">G39/$H39</f>
        <v>#DIV/0!</v>
      </c>
      <c r="H38" s="186"/>
    </row>
    <row r="39" spans="1:9" x14ac:dyDescent="0.2">
      <c r="A39" s="140"/>
      <c r="B39" s="142"/>
      <c r="C39" s="136" t="s">
        <v>481</v>
      </c>
      <c r="D39" s="153"/>
      <c r="E39" s="138"/>
      <c r="F39" s="138"/>
      <c r="G39" s="137">
        <f>+H39-SUM(D39:F39)</f>
        <v>0</v>
      </c>
      <c r="H39" s="187">
        <f>SUM('Planilha de Orçamento'!G184:G185)</f>
        <v>0</v>
      </c>
      <c r="I39" s="109"/>
    </row>
    <row r="40" spans="1:9" x14ac:dyDescent="0.2">
      <c r="A40" s="140" t="s">
        <v>488</v>
      </c>
      <c r="B40" s="142" t="str">
        <f>'Planilha de Orçamento'!B186</f>
        <v>PINTURA</v>
      </c>
      <c r="C40" s="136" t="s">
        <v>480</v>
      </c>
      <c r="D40" s="151"/>
      <c r="E40" s="132"/>
      <c r="F40" s="141" t="e">
        <f>F41/$H41</f>
        <v>#DIV/0!</v>
      </c>
      <c r="G40" s="141" t="e">
        <f>G41/$H41</f>
        <v>#DIV/0!</v>
      </c>
      <c r="H40" s="186"/>
    </row>
    <row r="41" spans="1:9" x14ac:dyDescent="0.2">
      <c r="A41" s="140"/>
      <c r="B41" s="142"/>
      <c r="C41" s="136" t="s">
        <v>481</v>
      </c>
      <c r="D41" s="153"/>
      <c r="E41" s="138"/>
      <c r="F41" s="133">
        <f>+$H41*3.5/10</f>
        <v>0</v>
      </c>
      <c r="G41" s="137">
        <f>+H41-SUM(D41:F41)</f>
        <v>0</v>
      </c>
      <c r="H41" s="187">
        <f>SUM('Planilha de Orçamento'!G187:G195)</f>
        <v>0</v>
      </c>
      <c r="I41" s="109"/>
    </row>
    <row r="42" spans="1:9" x14ac:dyDescent="0.2">
      <c r="A42" s="140" t="s">
        <v>489</v>
      </c>
      <c r="B42" s="142" t="str">
        <f>'Planilha de Orçamento'!B196</f>
        <v>INSTALAÇÕES HIDROSSANITÁRIAS</v>
      </c>
      <c r="C42" s="136" t="s">
        <v>480</v>
      </c>
      <c r="D42" s="151"/>
      <c r="E42" s="141" t="e">
        <f>E43/$H43</f>
        <v>#DIV/0!</v>
      </c>
      <c r="F42" s="132"/>
      <c r="G42" s="151"/>
      <c r="H42" s="186"/>
    </row>
    <row r="43" spans="1:9" x14ac:dyDescent="0.2">
      <c r="A43" s="140"/>
      <c r="B43" s="142"/>
      <c r="C43" s="136" t="s">
        <v>481</v>
      </c>
      <c r="D43" s="153"/>
      <c r="E43" s="133">
        <f>+$H43*10/10</f>
        <v>0</v>
      </c>
      <c r="F43" s="138"/>
      <c r="G43" s="153"/>
      <c r="H43" s="187">
        <f>SUM('Planilha de Orçamento'!G197:G201)</f>
        <v>0</v>
      </c>
      <c r="I43" s="109"/>
    </row>
    <row r="44" spans="1:9" x14ac:dyDescent="0.2">
      <c r="A44" s="140" t="s">
        <v>490</v>
      </c>
      <c r="B44" s="142" t="str">
        <f>'Planilha de Orçamento'!B202</f>
        <v>INSTALAÇÕES CONTRA INCÊNDIO</v>
      </c>
      <c r="C44" s="136" t="s">
        <v>480</v>
      </c>
      <c r="D44" s="151"/>
      <c r="E44" s="132"/>
      <c r="F44" s="132"/>
      <c r="G44" s="141" t="e">
        <f t="shared" ref="G44" si="4">G45/$H45</f>
        <v>#DIV/0!</v>
      </c>
      <c r="H44" s="186"/>
    </row>
    <row r="45" spans="1:9" x14ac:dyDescent="0.2">
      <c r="A45" s="140"/>
      <c r="B45" s="142"/>
      <c r="C45" s="136" t="s">
        <v>481</v>
      </c>
      <c r="D45" s="153"/>
      <c r="E45" s="138"/>
      <c r="F45" s="138"/>
      <c r="G45" s="137">
        <f>+H45-SUM(D45:F45)</f>
        <v>0</v>
      </c>
      <c r="H45" s="187">
        <f>SUM('Planilha de Orçamento'!G203:G206)</f>
        <v>0</v>
      </c>
      <c r="I45" s="109"/>
    </row>
    <row r="46" spans="1:9" x14ac:dyDescent="0.2">
      <c r="A46" s="140" t="s">
        <v>491</v>
      </c>
      <c r="B46" s="142" t="str">
        <f>'Planilha de Orçamento'!B207</f>
        <v>INSTALAÇÕES PLUVIAIS E DE ESGOTO</v>
      </c>
      <c r="C46" s="136" t="s">
        <v>480</v>
      </c>
      <c r="D46" s="151"/>
      <c r="E46" s="141" t="e">
        <f>E47/$H47</f>
        <v>#DIV/0!</v>
      </c>
      <c r="F46" s="132"/>
      <c r="G46" s="151"/>
      <c r="H46" s="186"/>
    </row>
    <row r="47" spans="1:9" x14ac:dyDescent="0.2">
      <c r="A47" s="140"/>
      <c r="B47" s="142"/>
      <c r="C47" s="136" t="s">
        <v>481</v>
      </c>
      <c r="D47" s="153"/>
      <c r="E47" s="133">
        <f>+$H47*10/10</f>
        <v>0</v>
      </c>
      <c r="F47" s="138"/>
      <c r="G47" s="153"/>
      <c r="H47" s="187">
        <f>SUM('Planilha de Orçamento'!G208:G225)</f>
        <v>0</v>
      </c>
      <c r="I47" s="109"/>
    </row>
    <row r="48" spans="1:9" ht="25.5" x14ac:dyDescent="0.2">
      <c r="A48" s="140" t="s">
        <v>492</v>
      </c>
      <c r="B48" s="142" t="str">
        <f>'Planilha de Orçamento'!B226</f>
        <v>ACESSÓRIOS / LOUÇAS / METAIS PARA SANITÁRIOS / COZINHA</v>
      </c>
      <c r="C48" s="136" t="s">
        <v>480</v>
      </c>
      <c r="D48" s="151"/>
      <c r="E48" s="132"/>
      <c r="F48" s="141" t="e">
        <f>F49/$H49</f>
        <v>#DIV/0!</v>
      </c>
      <c r="G48" s="141" t="e">
        <f t="shared" ref="G48" si="5">G49/$H49</f>
        <v>#DIV/0!</v>
      </c>
      <c r="H48" s="186"/>
    </row>
    <row r="49" spans="1:9" x14ac:dyDescent="0.2">
      <c r="A49" s="140"/>
      <c r="B49" s="142"/>
      <c r="C49" s="136" t="s">
        <v>481</v>
      </c>
      <c r="D49" s="153"/>
      <c r="E49" s="138"/>
      <c r="F49" s="133">
        <f>+$H49*5.5/10</f>
        <v>0</v>
      </c>
      <c r="G49" s="137">
        <f>+H49-SUM(D49:F49)</f>
        <v>0</v>
      </c>
      <c r="H49" s="187">
        <f>SUM('Planilha de Orçamento'!G227:G239)</f>
        <v>0</v>
      </c>
      <c r="I49" s="109"/>
    </row>
    <row r="50" spans="1:9" ht="25.5" x14ac:dyDescent="0.2">
      <c r="A50" s="140" t="s">
        <v>493</v>
      </c>
      <c r="B50" s="142" t="str">
        <f>'Planilha de Orçamento'!B240</f>
        <v>PROGRAMAÇÃO VISUAL EXTERNA E INTERNA</v>
      </c>
      <c r="C50" s="136" t="s">
        <v>480</v>
      </c>
      <c r="D50" s="151"/>
      <c r="E50" s="132"/>
      <c r="F50" s="132"/>
      <c r="G50" s="141" t="e">
        <f>G51/$H51</f>
        <v>#DIV/0!</v>
      </c>
      <c r="H50" s="184"/>
    </row>
    <row r="51" spans="1:9" x14ac:dyDescent="0.2">
      <c r="A51" s="140"/>
      <c r="B51" s="142"/>
      <c r="C51" s="136" t="s">
        <v>481</v>
      </c>
      <c r="D51" s="153"/>
      <c r="E51" s="138"/>
      <c r="F51" s="138"/>
      <c r="G51" s="137">
        <f>+H51-SUM(D51:F51)</f>
        <v>0</v>
      </c>
      <c r="H51" s="185">
        <f>SUM('Planilha de Orçamento'!G242:G269)</f>
        <v>0</v>
      </c>
      <c r="I51" s="109"/>
    </row>
    <row r="52" spans="1:9" x14ac:dyDescent="0.2">
      <c r="A52" s="140" t="s">
        <v>494</v>
      </c>
      <c r="B52" s="142" t="str">
        <f>'Planilha de Orçamento'!B270</f>
        <v>ACESSIBILIDADE</v>
      </c>
      <c r="C52" s="136" t="s">
        <v>480</v>
      </c>
      <c r="D52" s="151"/>
      <c r="E52" s="132"/>
      <c r="F52" s="141" t="e">
        <f>F53/$H53</f>
        <v>#DIV/0!</v>
      </c>
      <c r="G52" s="141" t="e">
        <f>G53/$H53</f>
        <v>#DIV/0!</v>
      </c>
      <c r="H52" s="152"/>
    </row>
    <row r="53" spans="1:9" x14ac:dyDescent="0.2">
      <c r="A53" s="140"/>
      <c r="B53" s="142"/>
      <c r="C53" s="136" t="s">
        <v>481</v>
      </c>
      <c r="D53" s="153"/>
      <c r="E53" s="138"/>
      <c r="F53" s="133">
        <f>+$H53*3/10</f>
        <v>0</v>
      </c>
      <c r="G53" s="137">
        <f>+H53-SUM(D53:F53)</f>
        <v>0</v>
      </c>
      <c r="H53" s="154">
        <f>SUM('Planilha de Orçamento'!G271:G279)</f>
        <v>0</v>
      </c>
      <c r="I53" s="109"/>
    </row>
    <row r="54" spans="1:9" x14ac:dyDescent="0.2">
      <c r="A54" s="140" t="s">
        <v>495</v>
      </c>
      <c r="B54" s="142" t="str">
        <f>'Planilha de Orçamento'!B280</f>
        <v>DIVERSOS</v>
      </c>
      <c r="C54" s="136" t="s">
        <v>480</v>
      </c>
      <c r="D54" s="151"/>
      <c r="E54" s="132"/>
      <c r="F54" s="132"/>
      <c r="G54" s="141" t="e">
        <f t="shared" ref="G54" si="6">G55/$H55</f>
        <v>#DIV/0!</v>
      </c>
      <c r="H54" s="150"/>
    </row>
    <row r="55" spans="1:9" x14ac:dyDescent="0.2">
      <c r="A55" s="140"/>
      <c r="B55" s="142"/>
      <c r="C55" s="136" t="s">
        <v>481</v>
      </c>
      <c r="D55" s="153"/>
      <c r="E55" s="138"/>
      <c r="F55" s="138"/>
      <c r="G55" s="137">
        <f>+H55-SUM(D55:F55)</f>
        <v>0</v>
      </c>
      <c r="H55" s="146">
        <f>SUM('Planilha de Orçamento'!G281:G284)</f>
        <v>0</v>
      </c>
      <c r="I55" s="109"/>
    </row>
    <row r="56" spans="1:9" x14ac:dyDescent="0.2">
      <c r="A56" s="140" t="s">
        <v>496</v>
      </c>
      <c r="B56" s="142" t="str">
        <f>'Planilha de Orçamento'!B285</f>
        <v>LIMPEZA E VISTORIA FINAL</v>
      </c>
      <c r="C56" s="136" t="s">
        <v>480</v>
      </c>
      <c r="D56" s="141" t="e">
        <f>D57/$H57</f>
        <v>#DIV/0!</v>
      </c>
      <c r="E56" s="141" t="e">
        <f>E57/$H57</f>
        <v>#DIV/0!</v>
      </c>
      <c r="F56" s="141" t="e">
        <f>F57/$H57</f>
        <v>#DIV/0!</v>
      </c>
      <c r="G56" s="141" t="e">
        <f>G57/$H57</f>
        <v>#DIV/0!</v>
      </c>
      <c r="H56" s="147"/>
    </row>
    <row r="57" spans="1:9" x14ac:dyDescent="0.2">
      <c r="A57" s="155"/>
      <c r="B57" s="156"/>
      <c r="C57" s="157" t="s">
        <v>481</v>
      </c>
      <c r="D57" s="158">
        <f>+$H57*2/10</f>
        <v>0</v>
      </c>
      <c r="E57" s="158">
        <f t="shared" ref="E57:F57" si="7">+$H57*2/10</f>
        <v>0</v>
      </c>
      <c r="F57" s="158">
        <f t="shared" si="7"/>
        <v>0</v>
      </c>
      <c r="G57" s="137">
        <f>+H57-SUM(D57:F57)</f>
        <v>0</v>
      </c>
      <c r="H57" s="159">
        <f>SUM('Planilha de Orçamento'!G286:G287)</f>
        <v>0</v>
      </c>
      <c r="I57" s="109"/>
    </row>
    <row r="58" spans="1:9" x14ac:dyDescent="0.2">
      <c r="A58" s="123" t="s">
        <v>12</v>
      </c>
      <c r="B58" s="124" t="str">
        <f>'Planilha de Orçamento'!B289</f>
        <v>INSTALAÇÕES MECÂNICAS</v>
      </c>
      <c r="C58" s="125" t="s">
        <v>480</v>
      </c>
      <c r="D58" s="160" t="e">
        <f>D59/$H59</f>
        <v>#DIV/0!</v>
      </c>
      <c r="E58" s="160" t="e">
        <f>E59/$H59</f>
        <v>#DIV/0!</v>
      </c>
      <c r="F58" s="160" t="e">
        <f>F59/$H59</f>
        <v>#DIV/0!</v>
      </c>
      <c r="G58" s="162" t="e">
        <f>G59/$H59</f>
        <v>#DIV/0!</v>
      </c>
      <c r="H58" s="161"/>
    </row>
    <row r="59" spans="1:9" x14ac:dyDescent="0.2">
      <c r="A59" s="123"/>
      <c r="B59" s="124"/>
      <c r="C59" s="125" t="s">
        <v>481</v>
      </c>
      <c r="D59" s="126">
        <f>+H59*0.05</f>
        <v>0</v>
      </c>
      <c r="E59" s="126">
        <f>+H59*0.1</f>
        <v>0</v>
      </c>
      <c r="F59" s="126">
        <f>+H59*0.6</f>
        <v>0</v>
      </c>
      <c r="G59" s="126">
        <f>+H59-D59-E59-F59</f>
        <v>0</v>
      </c>
      <c r="H59" s="139">
        <f>SUM('Planilha de Orçamento'!G291:G322)</f>
        <v>0</v>
      </c>
      <c r="I59" s="109"/>
    </row>
    <row r="60" spans="1:9" ht="25.5" x14ac:dyDescent="0.2">
      <c r="A60" s="123" t="s">
        <v>663</v>
      </c>
      <c r="B60" s="124" t="str">
        <f>'Planilha de Orçamento'!B324</f>
        <v>INSTALAÇÕES ELÉTRICAS</v>
      </c>
      <c r="C60" s="125" t="s">
        <v>480</v>
      </c>
      <c r="D60" s="162" t="e">
        <f>D61/$H61</f>
        <v>#DIV/0!</v>
      </c>
      <c r="E60" s="162" t="e">
        <f>E61/$H61</f>
        <v>#DIV/0!</v>
      </c>
      <c r="F60" s="162" t="e">
        <f>F61/$H61</f>
        <v>#DIV/0!</v>
      </c>
      <c r="G60" s="162" t="e">
        <f>G61/$H61</f>
        <v>#DIV/0!</v>
      </c>
      <c r="H60" s="161"/>
    </row>
    <row r="61" spans="1:9" x14ac:dyDescent="0.2">
      <c r="A61" s="123"/>
      <c r="B61" s="124"/>
      <c r="C61" s="125" t="s">
        <v>481</v>
      </c>
      <c r="D61" s="126">
        <f>+$H61*0.05</f>
        <v>0</v>
      </c>
      <c r="E61" s="126">
        <f>+$H61*0.25</f>
        <v>0</v>
      </c>
      <c r="F61" s="126">
        <f>+$H61*0.4</f>
        <v>0</v>
      </c>
      <c r="G61" s="126">
        <f>+H61-SUM(D61:F61)</f>
        <v>0</v>
      </c>
      <c r="H61" s="139">
        <f>SUM('Planilha de Orçamento'!G527,'Planilha de Orçamento'!G513,'Planilha de Orçamento'!G496,'Planilha de Orçamento'!G418,)</f>
        <v>0</v>
      </c>
      <c r="I61" s="109"/>
    </row>
    <row r="62" spans="1:9" s="165" customFormat="1" ht="12.75" x14ac:dyDescent="0.2">
      <c r="A62" s="123"/>
      <c r="B62" s="163" t="s">
        <v>497</v>
      </c>
      <c r="C62" s="163"/>
      <c r="D62" s="164">
        <f t="shared" ref="D62:G62" si="8">(SUM(D11,D13,D15,D17,D19,D21,D23,,D25,D27,D29,D31,,D33,D35,D37,D39,D41,D43,D45,D47,D49,D51,D53,D55,D57,D61,D59,,))</f>
        <v>0</v>
      </c>
      <c r="E62" s="164">
        <f t="shared" si="8"/>
        <v>0</v>
      </c>
      <c r="F62" s="164">
        <f t="shared" si="8"/>
        <v>0</v>
      </c>
      <c r="G62" s="164">
        <f t="shared" si="8"/>
        <v>0</v>
      </c>
      <c r="H62" s="164">
        <f>SUM(H10:H61)</f>
        <v>0</v>
      </c>
    </row>
    <row r="63" spans="1:9" s="165" customFormat="1" ht="13.5" thickBot="1" x14ac:dyDescent="0.25">
      <c r="A63" s="166"/>
      <c r="B63" s="167" t="s">
        <v>480</v>
      </c>
      <c r="C63" s="168"/>
      <c r="D63" s="169" t="e">
        <f>D62/$H$62</f>
        <v>#DIV/0!</v>
      </c>
      <c r="E63" s="169" t="e">
        <f>E62/$H$62</f>
        <v>#DIV/0!</v>
      </c>
      <c r="F63" s="169" t="e">
        <f>F62/$H$62</f>
        <v>#DIV/0!</v>
      </c>
      <c r="G63" s="169" t="e">
        <f>1-SUM(D63:F63)</f>
        <v>#DIV/0!</v>
      </c>
      <c r="H63" s="169" t="e">
        <f>+SUM(D63:G63)</f>
        <v>#DIV/0!</v>
      </c>
    </row>
    <row r="64" spans="1:9" s="165" customFormat="1" ht="13.5" thickBot="1" x14ac:dyDescent="0.25">
      <c r="A64" s="170"/>
      <c r="B64" s="171" t="s">
        <v>498</v>
      </c>
      <c r="C64" s="171"/>
      <c r="D64" s="172" t="e">
        <f>+H64*D63</f>
        <v>#DIV/0!</v>
      </c>
      <c r="E64" s="172" t="e">
        <f>+H64*E63</f>
        <v>#DIV/0!</v>
      </c>
      <c r="F64" s="172" t="e">
        <f>+H64*F63</f>
        <v>#DIV/0!</v>
      </c>
      <c r="G64" s="172" t="e">
        <f>+H64*G63</f>
        <v>#DIV/0!</v>
      </c>
      <c r="H64" s="172">
        <f>TRUNC(H62*(1+BDI!D21),2)</f>
        <v>0</v>
      </c>
    </row>
  </sheetData>
  <sheetProtection algorithmName="SHA-512" hashValue="R0UblMv3/xdfNPd7KPuxQAvXuLPqVDJNmT8L2f2Vx9R9V8GjhBsaKz87CNqoim711ffpnKNeIhTNgCE6sY1G5g==" saltValue="Xj7VPa8lILOB+9K1RB0gfQ==" spinCount="100000" sheet="1"/>
  <mergeCells count="6">
    <mergeCell ref="A1:H2"/>
    <mergeCell ref="A6:H6"/>
    <mergeCell ref="A7:A8"/>
    <mergeCell ref="B7:B8"/>
    <mergeCell ref="D7:G7"/>
    <mergeCell ref="H7:H8"/>
  </mergeCells>
  <conditionalFormatting sqref="B9:B13 G9:H9 B30:B33 B58:B61">
    <cfRule type="containsText" dxfId="19" priority="21" stopIfTrue="1" operator="containsText" text="x,xx">
      <formula>NOT(ISERROR(SEARCH("x,xx",B9)))</formula>
    </cfRule>
  </conditionalFormatting>
  <conditionalFormatting sqref="B14:B15">
    <cfRule type="containsText" dxfId="18" priority="20" stopIfTrue="1" operator="containsText" text="x,xx">
      <formula>NOT(ISERROR(SEARCH("x,xx",B14)))</formula>
    </cfRule>
  </conditionalFormatting>
  <conditionalFormatting sqref="B28:B29">
    <cfRule type="containsText" dxfId="17" priority="19" stopIfTrue="1" operator="containsText" text="x,xx">
      <formula>NOT(ISERROR(SEARCH("x,xx",B28)))</formula>
    </cfRule>
  </conditionalFormatting>
  <conditionalFormatting sqref="B17">
    <cfRule type="containsText" dxfId="16" priority="18" stopIfTrue="1" operator="containsText" text="x,xx">
      <formula>NOT(ISERROR(SEARCH("x,xx",B17)))</formula>
    </cfRule>
  </conditionalFormatting>
  <conditionalFormatting sqref="B63">
    <cfRule type="containsText" dxfId="15" priority="16" stopIfTrue="1" operator="containsText" text="x,xx">
      <formula>NOT(ISERROR(SEARCH("x,xx",B63)))</formula>
    </cfRule>
  </conditionalFormatting>
  <conditionalFormatting sqref="B62">
    <cfRule type="containsText" dxfId="14" priority="17" stopIfTrue="1" operator="containsText" text="x,xx">
      <formula>NOT(ISERROR(SEARCH("x,xx",B62)))</formula>
    </cfRule>
  </conditionalFormatting>
  <conditionalFormatting sqref="B24:B25">
    <cfRule type="containsText" dxfId="13" priority="15" stopIfTrue="1" operator="containsText" text="x,xx">
      <formula>NOT(ISERROR(SEARCH("x,xx",B24)))</formula>
    </cfRule>
  </conditionalFormatting>
  <conditionalFormatting sqref="B26:B27">
    <cfRule type="containsText" dxfId="12" priority="14" stopIfTrue="1" operator="containsText" text="x,xx">
      <formula>NOT(ISERROR(SEARCH("x,xx",B26)))</formula>
    </cfRule>
  </conditionalFormatting>
  <conditionalFormatting sqref="B22:B23">
    <cfRule type="containsText" dxfId="11" priority="13" stopIfTrue="1" operator="containsText" text="x,xx">
      <formula>NOT(ISERROR(SEARCH("x,xx",B22)))</formula>
    </cfRule>
  </conditionalFormatting>
  <conditionalFormatting sqref="B18:B19">
    <cfRule type="containsText" dxfId="10" priority="12" stopIfTrue="1" operator="containsText" text="x,xx">
      <formula>NOT(ISERROR(SEARCH("x,xx",B18)))</formula>
    </cfRule>
  </conditionalFormatting>
  <conditionalFormatting sqref="B20:B21">
    <cfRule type="containsText" dxfId="9" priority="11" stopIfTrue="1" operator="containsText" text="x,xx">
      <formula>NOT(ISERROR(SEARCH("x,xx",B20)))</formula>
    </cfRule>
  </conditionalFormatting>
  <conditionalFormatting sqref="B34:B35">
    <cfRule type="containsText" dxfId="8" priority="10" stopIfTrue="1" operator="containsText" text="x,xx">
      <formula>NOT(ISERROR(SEARCH("x,xx",B34)))</formula>
    </cfRule>
  </conditionalFormatting>
  <conditionalFormatting sqref="B36:B45">
    <cfRule type="containsText" dxfId="7" priority="9" stopIfTrue="1" operator="containsText" text="x,xx">
      <formula>NOT(ISERROR(SEARCH("x,xx",B36)))</formula>
    </cfRule>
  </conditionalFormatting>
  <conditionalFormatting sqref="B46:B53 B56:B59">
    <cfRule type="containsText" dxfId="6" priority="8" stopIfTrue="1" operator="containsText" text="x,xx">
      <formula>NOT(ISERROR(SEARCH("x,xx",B46)))</formula>
    </cfRule>
  </conditionalFormatting>
  <conditionalFormatting sqref="B54:B55">
    <cfRule type="containsText" dxfId="5" priority="7" stopIfTrue="1" operator="containsText" text="x,xx">
      <formula>NOT(ISERROR(SEARCH("x,xx",B54)))</formula>
    </cfRule>
  </conditionalFormatting>
  <conditionalFormatting sqref="B64">
    <cfRule type="containsText" dxfId="4" priority="6" stopIfTrue="1" operator="containsText" text="x,xx">
      <formula>NOT(ISERROR(SEARCH("x,xx",B64)))</formula>
    </cfRule>
  </conditionalFormatting>
  <conditionalFormatting sqref="B16">
    <cfRule type="containsText" dxfId="3" priority="4" stopIfTrue="1" operator="containsText" text="x,xx">
      <formula>NOT(ISERROR(SEARCH("x,xx",B16)))</formula>
    </cfRule>
  </conditionalFormatting>
  <printOptions horizontalCentered="1"/>
  <pageMargins left="0.39370078740157483" right="0.39370078740157483" top="1.1811023622047245" bottom="0.78740157480314965" header="0.31496062992125984" footer="0.31496062992125984"/>
  <pageSetup paperSize="9" scale="90" fitToHeight="20" orientation="landscape" r:id="rId1"/>
  <headerFooter>
    <oddHeader>&amp;L
&amp;G&amp;C&amp;"-,Negrito"&amp;11&amp;K03+000
BANCO DO ESTADO DO RIO GRANDE DO SUL S.A.
UNIDADE DE ENGENHARIA&amp;R&amp;"-,Negrito"&amp;K03+035
&amp;K03+000PROCESSO Nº. XXXXXX/XXXX</oddHeader>
    <oddFooter>&amp;R&amp;"-,Regular"&amp;9&amp;K03+039Pág.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I2" sqref="I2"/>
    </sheetView>
  </sheetViews>
  <sheetFormatPr defaultColWidth="11.42578125" defaultRowHeight="15" x14ac:dyDescent="0.2"/>
  <cols>
    <col min="1" max="1" width="7.5703125" style="173" customWidth="1"/>
    <col min="2" max="2" width="33.5703125" style="174" customWidth="1"/>
    <col min="3" max="3" width="7.5703125" style="175" customWidth="1"/>
    <col min="4" max="7" width="22.5703125" style="176" customWidth="1"/>
    <col min="8" max="8" width="12.140625" style="109" bestFit="1" customWidth="1"/>
    <col min="9" max="9" width="12.42578125" style="110" customWidth="1"/>
    <col min="10" max="229" width="11.42578125" style="110" customWidth="1"/>
    <col min="230" max="230" width="56.28515625" style="110" customWidth="1"/>
    <col min="231" max="16384" width="11.42578125" style="110"/>
  </cols>
  <sheetData>
    <row r="1" spans="1:9" ht="15" customHeight="1" x14ac:dyDescent="0.2">
      <c r="A1" s="250" t="s">
        <v>499</v>
      </c>
      <c r="B1" s="250"/>
      <c r="C1" s="250"/>
      <c r="D1" s="250"/>
      <c r="E1" s="250"/>
      <c r="F1" s="250"/>
      <c r="G1" s="250"/>
    </row>
    <row r="2" spans="1:9" ht="14.45" customHeight="1" x14ac:dyDescent="0.2">
      <c r="A2" s="250"/>
      <c r="B2" s="250"/>
      <c r="C2" s="250"/>
      <c r="D2" s="250"/>
      <c r="E2" s="250"/>
      <c r="F2" s="250"/>
      <c r="G2" s="250"/>
    </row>
    <row r="3" spans="1:9" s="117" customFormat="1" ht="13.5" customHeight="1" x14ac:dyDescent="0.2">
      <c r="A3" s="111" t="str">
        <f>'Planilha de Cronog Físico Finan'!A3</f>
        <v>1. OBJETO: OBRAS CIVIS, INSTALAÇÕES ELÉTRICAS, LÓGICA E MECÂNICAS PARA O PA JABOTICABA</v>
      </c>
      <c r="B3" s="112"/>
      <c r="C3" s="113"/>
      <c r="D3" s="114"/>
      <c r="E3" s="114"/>
      <c r="F3" s="114"/>
      <c r="G3" s="114"/>
      <c r="H3" s="116"/>
    </row>
    <row r="4" spans="1:9" s="117" customFormat="1" ht="13.5" customHeight="1" x14ac:dyDescent="0.2">
      <c r="A4" s="111" t="str">
        <f>'Planilha de Cronog Físico Finan'!A4</f>
        <v>2. ENDEREÇO DE EXECUÇÃO/ENTREGA: Av. Getúlio Vargas, 170 - Jaboticaba/RS</v>
      </c>
      <c r="B4" s="112"/>
      <c r="C4" s="113"/>
      <c r="D4" s="114"/>
      <c r="E4" s="114"/>
      <c r="F4" s="114"/>
      <c r="G4" s="114"/>
      <c r="H4" s="116"/>
    </row>
    <row r="5" spans="1:9" s="117" customFormat="1" ht="14.25" customHeight="1" x14ac:dyDescent="0.2">
      <c r="A5" s="111" t="str">
        <f>'Planilha de Cronog Físico Finan'!A5</f>
        <v>3. PRAZO DE EXECUÇÃO/ENTREGA: 60 dias corridos</v>
      </c>
      <c r="B5" s="112"/>
      <c r="C5" s="118"/>
      <c r="D5" s="119"/>
      <c r="E5" s="119"/>
      <c r="F5" s="119"/>
      <c r="G5" s="119"/>
      <c r="H5" s="116"/>
    </row>
    <row r="6" spans="1:9" s="117" customFormat="1" ht="15" customHeight="1" x14ac:dyDescent="0.2">
      <c r="A6" s="251"/>
      <c r="B6" s="251"/>
      <c r="C6" s="251"/>
      <c r="D6" s="251"/>
      <c r="E6" s="251"/>
      <c r="F6" s="251"/>
      <c r="G6" s="251"/>
      <c r="H6" s="116"/>
    </row>
    <row r="7" spans="1:9" ht="14.45" customHeight="1" x14ac:dyDescent="0.2">
      <c r="A7" s="252" t="s">
        <v>9</v>
      </c>
      <c r="B7" s="252" t="s">
        <v>0</v>
      </c>
      <c r="C7" s="120"/>
      <c r="D7" s="254" t="str">
        <f>'Planilha de Cronog Físico Finan'!D7:G7</f>
        <v>PRAZO 15 DIAS</v>
      </c>
      <c r="E7" s="255"/>
      <c r="F7" s="255"/>
      <c r="G7" s="256"/>
    </row>
    <row r="8" spans="1:9" ht="15.75" customHeight="1" x14ac:dyDescent="0.2">
      <c r="A8" s="253"/>
      <c r="B8" s="253"/>
      <c r="C8" s="121"/>
      <c r="D8" s="122">
        <v>1</v>
      </c>
      <c r="E8" s="122">
        <v>2</v>
      </c>
      <c r="F8" s="122">
        <v>3</v>
      </c>
      <c r="G8" s="122">
        <v>4</v>
      </c>
    </row>
    <row r="9" spans="1:9" x14ac:dyDescent="0.2">
      <c r="A9" s="123" t="s">
        <v>10</v>
      </c>
      <c r="B9" s="124" t="s">
        <v>11</v>
      </c>
      <c r="C9" s="125"/>
      <c r="D9" s="126"/>
      <c r="E9" s="126"/>
      <c r="F9" s="126"/>
      <c r="G9" s="126"/>
    </row>
    <row r="10" spans="1:9" x14ac:dyDescent="0.2">
      <c r="A10" s="128" t="s">
        <v>384</v>
      </c>
      <c r="B10" s="129" t="str">
        <f>'Planilha de Cronog Físico Finan'!B10</f>
        <v>ADMINISTRAÇÃO DE OBRA</v>
      </c>
      <c r="C10" s="130" t="s">
        <v>480</v>
      </c>
      <c r="D10" s="177" t="e">
        <f>IF('Planilha de Cronog Físico Finan'!D10=0," ",'Planilha de Cronog Físico Finan'!D10)</f>
        <v>#DIV/0!</v>
      </c>
      <c r="E10" s="177" t="e">
        <f>IF('Planilha de Cronog Físico Finan'!E10=0," ",'Planilha de Cronog Físico Finan'!E10)</f>
        <v>#DIV/0!</v>
      </c>
      <c r="F10" s="177" t="e">
        <f>IF('Planilha de Cronog Físico Finan'!F10=0," ",'Planilha de Cronog Físico Finan'!F10)</f>
        <v>#DIV/0!</v>
      </c>
      <c r="G10" s="177" t="e">
        <f>IF('Planilha de Cronog Físico Finan'!G10=0," ",'Planilha de Cronog Físico Finan'!G10)</f>
        <v>#DIV/0!</v>
      </c>
      <c r="H10" s="109" t="e">
        <f t="shared" ref="H10:H35" si="0">IF(SUM(D10:G10)=1,"")</f>
        <v>#DIV/0!</v>
      </c>
      <c r="I10" s="109"/>
    </row>
    <row r="11" spans="1:9" ht="25.5" x14ac:dyDescent="0.2">
      <c r="A11" s="140" t="s">
        <v>402</v>
      </c>
      <c r="B11" s="135" t="str">
        <f>'Planilha de Cronog Físico Finan'!B12</f>
        <v>SERVIÇOS PRELIMINARES / INSTALAÇÕES PROVISÓRIAS</v>
      </c>
      <c r="C11" s="136" t="s">
        <v>480</v>
      </c>
      <c r="D11" s="178" t="e">
        <f>IF('Planilha de Cronog Físico Finan'!D12=0," ",'Planilha de Cronog Físico Finan'!D12)</f>
        <v>#DIV/0!</v>
      </c>
      <c r="E11" s="178" t="e">
        <f>IF('Planilha de Cronog Físico Finan'!E12=0," ",'Planilha de Cronog Físico Finan'!E12)</f>
        <v>#DIV/0!</v>
      </c>
      <c r="F11" s="178" t="e">
        <f>IF('Planilha de Cronog Físico Finan'!F12=0," ",'Planilha de Cronog Físico Finan'!F12)</f>
        <v>#DIV/0!</v>
      </c>
      <c r="G11" s="178" t="e">
        <f>IF('Planilha de Cronog Físico Finan'!G12=0," ",'Planilha de Cronog Físico Finan'!G12)</f>
        <v>#DIV/0!</v>
      </c>
      <c r="H11" s="109" t="e">
        <f t="shared" si="0"/>
        <v>#DIV/0!</v>
      </c>
    </row>
    <row r="12" spans="1:9" ht="25.5" x14ac:dyDescent="0.2">
      <c r="A12" s="140" t="s">
        <v>420</v>
      </c>
      <c r="B12" s="135" t="str">
        <f>'Planilha de Cronog Físico Finan'!B14</f>
        <v>DEMOLIÇÃO / REMANEJAMENTO / REMOÇÃO</v>
      </c>
      <c r="C12" s="136" t="s">
        <v>480</v>
      </c>
      <c r="D12" s="178" t="e">
        <f>IF('Planilha de Cronog Físico Finan'!D14=0," ",'Planilha de Cronog Físico Finan'!D14)</f>
        <v>#DIV/0!</v>
      </c>
      <c r="E12" s="178" t="e">
        <f>IF('Planilha de Cronog Físico Finan'!E14=0," ",'Planilha de Cronog Físico Finan'!E14)</f>
        <v>#DIV/0!</v>
      </c>
      <c r="F12" s="178" t="str">
        <f>IF('Planilha de Cronog Físico Finan'!F14=0," ",'Planilha de Cronog Físico Finan'!F14)</f>
        <v xml:space="preserve"> </v>
      </c>
      <c r="G12" s="178" t="str">
        <f>IF('Planilha de Cronog Físico Finan'!G14=0," ",'Planilha de Cronog Físico Finan'!G14)</f>
        <v xml:space="preserve"> </v>
      </c>
      <c r="H12" s="109" t="e">
        <f t="shared" si="0"/>
        <v>#DIV/0!</v>
      </c>
    </row>
    <row r="13" spans="1:9" hidden="1" x14ac:dyDescent="0.2">
      <c r="A13" s="140" t="s">
        <v>421</v>
      </c>
      <c r="B13" s="179" t="str">
        <f>'Planilha de Cronog Físico Finan'!B16</f>
        <v>FUNDAÇÕES</v>
      </c>
      <c r="C13" s="136" t="s">
        <v>480</v>
      </c>
      <c r="D13" s="178" t="str">
        <f>IF('Planilha de Cronog Físico Finan'!D16=0," ",'Planilha de Cronog Físico Finan'!D16)</f>
        <v xml:space="preserve"> </v>
      </c>
      <c r="E13" s="178" t="str">
        <f>IF('Planilha de Cronog Físico Finan'!E16=0," ",'Planilha de Cronog Físico Finan'!E16)</f>
        <v xml:space="preserve"> </v>
      </c>
      <c r="F13" s="178" t="str">
        <f>IF('Planilha de Cronog Físico Finan'!F16=0," ",'Planilha de Cronog Físico Finan'!F16)</f>
        <v xml:space="preserve"> </v>
      </c>
      <c r="G13" s="178" t="str">
        <f>IF('Planilha de Cronog Físico Finan'!G16=0," ",'Planilha de Cronog Físico Finan'!G16)</f>
        <v xml:space="preserve"> </v>
      </c>
      <c r="H13" s="109" t="b">
        <f t="shared" si="0"/>
        <v>0</v>
      </c>
    </row>
    <row r="14" spans="1:9" x14ac:dyDescent="0.2">
      <c r="A14" s="140" t="s">
        <v>422</v>
      </c>
      <c r="B14" s="135" t="str">
        <f>'Planilha de Cronog Físico Finan'!B18</f>
        <v>ESTRUTURA</v>
      </c>
      <c r="C14" s="136" t="s">
        <v>480</v>
      </c>
      <c r="D14" s="178" t="str">
        <f>IF('Planilha de Cronog Físico Finan'!D18=0," ",'Planilha de Cronog Físico Finan'!D18)</f>
        <v xml:space="preserve"> </v>
      </c>
      <c r="E14" s="178" t="e">
        <f>IF('Planilha de Cronog Físico Finan'!E18=0," ",'Planilha de Cronog Físico Finan'!E18)</f>
        <v>#DIV/0!</v>
      </c>
      <c r="F14" s="178" t="str">
        <f>IF('Planilha de Cronog Físico Finan'!F18=0," ",'Planilha de Cronog Físico Finan'!F18)</f>
        <v xml:space="preserve"> </v>
      </c>
      <c r="G14" s="178" t="str">
        <f>IF('Planilha de Cronog Físico Finan'!G18=0," ",'Planilha de Cronog Físico Finan'!G18)</f>
        <v xml:space="preserve"> </v>
      </c>
      <c r="H14" s="109" t="e">
        <f t="shared" si="0"/>
        <v>#DIV/0!</v>
      </c>
      <c r="I14" s="109"/>
    </row>
    <row r="15" spans="1:9" x14ac:dyDescent="0.2">
      <c r="A15" s="140" t="s">
        <v>423</v>
      </c>
      <c r="B15" s="135" t="str">
        <f>'Planilha de Cronog Físico Finan'!B20</f>
        <v>ALVENARIAS</v>
      </c>
      <c r="C15" s="136" t="s">
        <v>480</v>
      </c>
      <c r="D15" s="178" t="str">
        <f>IF('Planilha de Cronog Físico Finan'!D20=0," ",'Planilha de Cronog Físico Finan'!D20)</f>
        <v xml:space="preserve"> </v>
      </c>
      <c r="E15" s="178" t="e">
        <f>IF('Planilha de Cronog Físico Finan'!E20=0," ",'Planilha de Cronog Físico Finan'!E20)</f>
        <v>#DIV/0!</v>
      </c>
      <c r="F15" s="178" t="str">
        <f>IF('Planilha de Cronog Físico Finan'!F20=0," ",'Planilha de Cronog Físico Finan'!F20)</f>
        <v xml:space="preserve"> </v>
      </c>
      <c r="G15" s="178" t="str">
        <f>IF('Planilha de Cronog Físico Finan'!G20=0," ",'Planilha de Cronog Físico Finan'!G20)</f>
        <v xml:space="preserve"> </v>
      </c>
      <c r="H15" s="109" t="e">
        <f t="shared" si="0"/>
        <v>#DIV/0!</v>
      </c>
    </row>
    <row r="16" spans="1:9" hidden="1" x14ac:dyDescent="0.2">
      <c r="A16" s="140" t="s">
        <v>424</v>
      </c>
      <c r="B16" s="135" t="str">
        <f>'Planilha de Cronog Físico Finan'!B22</f>
        <v>COBERTURA</v>
      </c>
      <c r="C16" s="136" t="s">
        <v>480</v>
      </c>
      <c r="D16" s="178" t="str">
        <f>IF('Planilha de Cronog Físico Finan'!D22=0," ",'Planilha de Cronog Físico Finan'!D22)</f>
        <v xml:space="preserve"> </v>
      </c>
      <c r="E16" s="178" t="e">
        <f>IF('Planilha de Cronog Físico Finan'!E22=0," ",'Planilha de Cronog Físico Finan'!E22)</f>
        <v>#DIV/0!</v>
      </c>
      <c r="F16" s="178" t="e">
        <f>IF('Planilha de Cronog Físico Finan'!F22=0," ",'Planilha de Cronog Físico Finan'!F22)</f>
        <v>#DIV/0!</v>
      </c>
      <c r="G16" s="178" t="str">
        <f>IF('Planilha de Cronog Físico Finan'!G22=0," ",'Planilha de Cronog Físico Finan'!G22)</f>
        <v xml:space="preserve"> </v>
      </c>
      <c r="H16" s="109" t="e">
        <f t="shared" si="0"/>
        <v>#DIV/0!</v>
      </c>
      <c r="I16" s="109"/>
    </row>
    <row r="17" spans="1:9" hidden="1" x14ac:dyDescent="0.2">
      <c r="A17" s="140" t="s">
        <v>431</v>
      </c>
      <c r="B17" s="135" t="str">
        <f>'Planilha de Cronog Físico Finan'!B24</f>
        <v>IMPERMEABILIZAÇÃO</v>
      </c>
      <c r="C17" s="136" t="s">
        <v>480</v>
      </c>
      <c r="D17" s="178" t="str">
        <f>IF('Planilha de Cronog Físico Finan'!D24=0," ",'Planilha de Cronog Físico Finan'!D24)</f>
        <v xml:space="preserve"> </v>
      </c>
      <c r="E17" s="178" t="str">
        <f>IF('Planilha de Cronog Físico Finan'!E24=0," ",'Planilha de Cronog Físico Finan'!E24)</f>
        <v xml:space="preserve"> </v>
      </c>
      <c r="F17" s="178" t="e">
        <f>IF('Planilha de Cronog Físico Finan'!F24=0," ",'Planilha de Cronog Físico Finan'!F24)</f>
        <v>#DIV/0!</v>
      </c>
      <c r="G17" s="178" t="str">
        <f>IF('Planilha de Cronog Físico Finan'!G24=0," ",'Planilha de Cronog Físico Finan'!G24)</f>
        <v xml:space="preserve"> </v>
      </c>
      <c r="H17" s="109" t="e">
        <f t="shared" si="0"/>
        <v>#DIV/0!</v>
      </c>
      <c r="I17" s="109"/>
    </row>
    <row r="18" spans="1:9" x14ac:dyDescent="0.2">
      <c r="A18" s="140" t="s">
        <v>432</v>
      </c>
      <c r="B18" s="135" t="str">
        <f>'Planilha de Cronog Físico Finan'!B26</f>
        <v>PAVIMENTAÇÃO / PISOS ELEVADOS</v>
      </c>
      <c r="C18" s="136" t="s">
        <v>480</v>
      </c>
      <c r="D18" s="178" t="str">
        <f>IF('Planilha de Cronog Físico Finan'!D26=0," ",'Planilha de Cronog Físico Finan'!D26)</f>
        <v xml:space="preserve"> </v>
      </c>
      <c r="E18" s="178" t="e">
        <f>IF('Planilha de Cronog Físico Finan'!E26=0," ",'Planilha de Cronog Físico Finan'!E26)</f>
        <v>#DIV/0!</v>
      </c>
      <c r="F18" s="178" t="e">
        <f>IF('Planilha de Cronog Físico Finan'!F26=0," ",'Planilha de Cronog Físico Finan'!F26)</f>
        <v>#DIV/0!</v>
      </c>
      <c r="G18" s="178" t="str">
        <f>IF('Planilha de Cronog Físico Finan'!G26=0," ",'Planilha de Cronog Físico Finan'!G26)</f>
        <v xml:space="preserve"> </v>
      </c>
      <c r="H18" s="109" t="e">
        <f t="shared" si="0"/>
        <v>#DIV/0!</v>
      </c>
    </row>
    <row r="19" spans="1:9" x14ac:dyDescent="0.2">
      <c r="A19" s="140" t="s">
        <v>482</v>
      </c>
      <c r="B19" s="135" t="str">
        <f>'Planilha de Cronog Físico Finan'!B28</f>
        <v>REVESTIMENTOS / ACABAMENTOS</v>
      </c>
      <c r="C19" s="136" t="s">
        <v>480</v>
      </c>
      <c r="D19" s="178" t="str">
        <f>IF('Planilha de Cronog Físico Finan'!D28=0," ",'Planilha de Cronog Físico Finan'!D28)</f>
        <v xml:space="preserve"> </v>
      </c>
      <c r="E19" s="178" t="str">
        <f>IF('Planilha de Cronog Físico Finan'!E28=0," ",'Planilha de Cronog Físico Finan'!E28)</f>
        <v xml:space="preserve"> </v>
      </c>
      <c r="F19" s="178" t="e">
        <f>IF('Planilha de Cronog Físico Finan'!F28=0," ",'Planilha de Cronog Físico Finan'!F28)</f>
        <v>#DIV/0!</v>
      </c>
      <c r="G19" s="178" t="str">
        <f>IF('Planilha de Cronog Físico Finan'!G28=0," ",'Planilha de Cronog Físico Finan'!G28)</f>
        <v xml:space="preserve"> </v>
      </c>
      <c r="H19" s="109" t="e">
        <f t="shared" si="0"/>
        <v>#DIV/0!</v>
      </c>
      <c r="I19" s="109"/>
    </row>
    <row r="20" spans="1:9" x14ac:dyDescent="0.2">
      <c r="A20" s="140" t="s">
        <v>483</v>
      </c>
      <c r="B20" s="135" t="str">
        <f>'Planilha de Cronog Físico Finan'!B30</f>
        <v>DIVISÓRIAS / PAINÉIS / FORROS</v>
      </c>
      <c r="C20" s="136" t="s">
        <v>480</v>
      </c>
      <c r="D20" s="178" t="str">
        <f>IF('Planilha de Cronog Físico Finan'!D30=0," ",'Planilha de Cronog Físico Finan'!D30)</f>
        <v xml:space="preserve"> </v>
      </c>
      <c r="E20" s="178" t="str">
        <f>IF('Planilha de Cronog Físico Finan'!E30=0," ",'Planilha de Cronog Físico Finan'!E30)</f>
        <v xml:space="preserve"> </v>
      </c>
      <c r="F20" s="178" t="e">
        <f>IF('Planilha de Cronog Físico Finan'!F30=0," ",'Planilha de Cronog Físico Finan'!F30)</f>
        <v>#DIV/0!</v>
      </c>
      <c r="G20" s="178" t="e">
        <f>IF('Planilha de Cronog Físico Finan'!G30=0," ",'Planilha de Cronog Físico Finan'!G30)</f>
        <v>#DIV/0!</v>
      </c>
      <c r="H20" s="109" t="e">
        <f t="shared" si="0"/>
        <v>#DIV/0!</v>
      </c>
      <c r="I20" s="109"/>
    </row>
    <row r="21" spans="1:9" ht="25.5" x14ac:dyDescent="0.2">
      <c r="A21" s="140" t="s">
        <v>484</v>
      </c>
      <c r="B21" s="135" t="str">
        <f>'Planilha de Cronog Físico Finan'!B32</f>
        <v>CARPINTARIA / MARCENARIA / MOBILIÁRIO</v>
      </c>
      <c r="C21" s="136" t="s">
        <v>480</v>
      </c>
      <c r="D21" s="178" t="str">
        <f>IF('Planilha de Cronog Físico Finan'!D32=0," ",'Planilha de Cronog Físico Finan'!D32)</f>
        <v xml:space="preserve"> </v>
      </c>
      <c r="E21" s="178" t="str">
        <f>IF('Planilha de Cronog Físico Finan'!E32=0," ",'Planilha de Cronog Físico Finan'!E32)</f>
        <v xml:space="preserve"> </v>
      </c>
      <c r="F21" s="178" t="str">
        <f>IF('Planilha de Cronog Físico Finan'!F32=0," ",'Planilha de Cronog Físico Finan'!F32)</f>
        <v xml:space="preserve"> </v>
      </c>
      <c r="G21" s="178" t="e">
        <f>IF('Planilha de Cronog Físico Finan'!G32=0," ",'Planilha de Cronog Físico Finan'!G32)</f>
        <v>#DIV/0!</v>
      </c>
      <c r="H21" s="109" t="e">
        <f t="shared" si="0"/>
        <v>#DIV/0!</v>
      </c>
      <c r="I21" s="109"/>
    </row>
    <row r="22" spans="1:9" x14ac:dyDescent="0.2">
      <c r="A22" s="140" t="s">
        <v>485</v>
      </c>
      <c r="B22" s="135" t="str">
        <f>'Planilha de Cronog Físico Finan'!B34</f>
        <v>SERRALHERIA</v>
      </c>
      <c r="C22" s="136" t="s">
        <v>480</v>
      </c>
      <c r="D22" s="178" t="str">
        <f>IF('Planilha de Cronog Físico Finan'!D34=0," ",'Planilha de Cronog Físico Finan'!D34)</f>
        <v xml:space="preserve"> </v>
      </c>
      <c r="E22" s="178" t="str">
        <f>IF('Planilha de Cronog Físico Finan'!E34=0," ",'Planilha de Cronog Físico Finan'!E34)</f>
        <v xml:space="preserve"> </v>
      </c>
      <c r="F22" s="178" t="e">
        <f>IF('Planilha de Cronog Físico Finan'!F34=0," ",'Planilha de Cronog Físico Finan'!F34)</f>
        <v>#DIV/0!</v>
      </c>
      <c r="G22" s="178" t="e">
        <f>IF('Planilha de Cronog Físico Finan'!G34=0," ",'Planilha de Cronog Físico Finan'!G34)</f>
        <v>#DIV/0!</v>
      </c>
      <c r="H22" s="109" t="e">
        <f t="shared" si="0"/>
        <v>#DIV/0!</v>
      </c>
    </row>
    <row r="23" spans="1:9" x14ac:dyDescent="0.2">
      <c r="A23" s="140" t="s">
        <v>486</v>
      </c>
      <c r="B23" s="135" t="str">
        <f>'Planilha de Cronog Físico Finan'!B36</f>
        <v>FERRAGENS</v>
      </c>
      <c r="C23" s="136" t="s">
        <v>480</v>
      </c>
      <c r="D23" s="178" t="str">
        <f>IF('Planilha de Cronog Físico Finan'!D36=0," ",'Planilha de Cronog Físico Finan'!D36)</f>
        <v xml:space="preserve"> </v>
      </c>
      <c r="E23" s="178" t="str">
        <f>IF('Planilha de Cronog Físico Finan'!E36=0," ",'Planilha de Cronog Físico Finan'!E36)</f>
        <v xml:space="preserve"> </v>
      </c>
      <c r="F23" s="178" t="str">
        <f>IF('Planilha de Cronog Físico Finan'!F36=0," ",'Planilha de Cronog Físico Finan'!F36)</f>
        <v xml:space="preserve"> </v>
      </c>
      <c r="G23" s="178" t="e">
        <f>IF('Planilha de Cronog Físico Finan'!G36=0," ",'Planilha de Cronog Físico Finan'!G36)</f>
        <v>#DIV/0!</v>
      </c>
      <c r="H23" s="109" t="e">
        <f t="shared" si="0"/>
        <v>#DIV/0!</v>
      </c>
    </row>
    <row r="24" spans="1:9" x14ac:dyDescent="0.2">
      <c r="A24" s="140" t="s">
        <v>487</v>
      </c>
      <c r="B24" s="135" t="str">
        <f>'Planilha de Cronog Físico Finan'!B38</f>
        <v>VIDRAÇARIA</v>
      </c>
      <c r="C24" s="136" t="s">
        <v>480</v>
      </c>
      <c r="D24" s="178" t="str">
        <f>IF('Planilha de Cronog Físico Finan'!D38=0," ",'Planilha de Cronog Físico Finan'!D38)</f>
        <v xml:space="preserve"> </v>
      </c>
      <c r="E24" s="178" t="str">
        <f>IF('Planilha de Cronog Físico Finan'!E38=0," ",'Planilha de Cronog Físico Finan'!E38)</f>
        <v xml:space="preserve"> </v>
      </c>
      <c r="F24" s="178" t="str">
        <f>IF('Planilha de Cronog Físico Finan'!F38=0," ",'Planilha de Cronog Físico Finan'!F38)</f>
        <v xml:space="preserve"> </v>
      </c>
      <c r="G24" s="178" t="e">
        <f>IF('Planilha de Cronog Físico Finan'!G38=0," ",'Planilha de Cronog Físico Finan'!G38)</f>
        <v>#DIV/0!</v>
      </c>
      <c r="H24" s="109" t="e">
        <f t="shared" si="0"/>
        <v>#DIV/0!</v>
      </c>
    </row>
    <row r="25" spans="1:9" x14ac:dyDescent="0.2">
      <c r="A25" s="140" t="s">
        <v>488</v>
      </c>
      <c r="B25" s="135" t="str">
        <f>'Planilha de Cronog Físico Finan'!B40</f>
        <v>PINTURA</v>
      </c>
      <c r="C25" s="136" t="s">
        <v>480</v>
      </c>
      <c r="D25" s="178" t="str">
        <f>IF('Planilha de Cronog Físico Finan'!D40=0," ",'Planilha de Cronog Físico Finan'!D40)</f>
        <v xml:space="preserve"> </v>
      </c>
      <c r="E25" s="178" t="str">
        <f>IF('Planilha de Cronog Físico Finan'!E40=0," ",'Planilha de Cronog Físico Finan'!E40)</f>
        <v xml:space="preserve"> </v>
      </c>
      <c r="F25" s="178" t="e">
        <f>IF('Planilha de Cronog Físico Finan'!F40=0," ",'Planilha de Cronog Físico Finan'!F40)</f>
        <v>#DIV/0!</v>
      </c>
      <c r="G25" s="178" t="e">
        <f>IF('Planilha de Cronog Físico Finan'!G40=0," ",'Planilha de Cronog Físico Finan'!G40)</f>
        <v>#DIV/0!</v>
      </c>
      <c r="H25" s="109" t="e">
        <f t="shared" si="0"/>
        <v>#DIV/0!</v>
      </c>
    </row>
    <row r="26" spans="1:9" x14ac:dyDescent="0.2">
      <c r="A26" s="140" t="s">
        <v>489</v>
      </c>
      <c r="B26" s="135" t="str">
        <f>'Planilha de Cronog Físico Finan'!B42</f>
        <v>INSTALAÇÕES HIDROSSANITÁRIAS</v>
      </c>
      <c r="C26" s="136" t="s">
        <v>480</v>
      </c>
      <c r="D26" s="178" t="str">
        <f>IF('Planilha de Cronog Físico Finan'!D42=0," ",'Planilha de Cronog Físico Finan'!D42)</f>
        <v xml:space="preserve"> </v>
      </c>
      <c r="E26" s="178" t="e">
        <f>IF('Planilha de Cronog Físico Finan'!E42=0," ",'Planilha de Cronog Físico Finan'!E42)</f>
        <v>#DIV/0!</v>
      </c>
      <c r="F26" s="178" t="str">
        <f>IF('Planilha de Cronog Físico Finan'!F42=0," ",'Planilha de Cronog Físico Finan'!F42)</f>
        <v xml:space="preserve"> </v>
      </c>
      <c r="G26" s="178" t="str">
        <f>IF('Planilha de Cronog Físico Finan'!G42=0," ",'Planilha de Cronog Físico Finan'!G42)</f>
        <v xml:space="preserve"> </v>
      </c>
      <c r="H26" s="109" t="e">
        <f t="shared" si="0"/>
        <v>#DIV/0!</v>
      </c>
    </row>
    <row r="27" spans="1:9" x14ac:dyDescent="0.2">
      <c r="A27" s="140" t="s">
        <v>490</v>
      </c>
      <c r="B27" s="135" t="str">
        <f>'Planilha de Cronog Físico Finan'!B44</f>
        <v>INSTALAÇÕES CONTRA INCÊNDIO</v>
      </c>
      <c r="C27" s="136" t="s">
        <v>480</v>
      </c>
      <c r="D27" s="178" t="str">
        <f>IF('Planilha de Cronog Físico Finan'!D44=0," ",'Planilha de Cronog Físico Finan'!D44)</f>
        <v xml:space="preserve"> </v>
      </c>
      <c r="E27" s="178" t="str">
        <f>IF('Planilha de Cronog Físico Finan'!E44=0," ",'Planilha de Cronog Físico Finan'!E44)</f>
        <v xml:space="preserve"> </v>
      </c>
      <c r="F27" s="178" t="str">
        <f>IF('Planilha de Cronog Físico Finan'!F44=0," ",'Planilha de Cronog Físico Finan'!F44)</f>
        <v xml:space="preserve"> </v>
      </c>
      <c r="G27" s="178" t="e">
        <f>IF('Planilha de Cronog Físico Finan'!G44=0," ",'Planilha de Cronog Físico Finan'!G44)</f>
        <v>#DIV/0!</v>
      </c>
      <c r="H27" s="109" t="e">
        <f t="shared" si="0"/>
        <v>#DIV/0!</v>
      </c>
    </row>
    <row r="28" spans="1:9" x14ac:dyDescent="0.2">
      <c r="A28" s="140" t="s">
        <v>491</v>
      </c>
      <c r="B28" s="135" t="str">
        <f>'Planilha de Cronog Físico Finan'!B46</f>
        <v>INSTALAÇÕES PLUVIAIS E DE ESGOTO</v>
      </c>
      <c r="C28" s="136" t="s">
        <v>480</v>
      </c>
      <c r="D28" s="178" t="str">
        <f>IF('Planilha de Cronog Físico Finan'!D46=0," ",'Planilha de Cronog Físico Finan'!D46)</f>
        <v xml:space="preserve"> </v>
      </c>
      <c r="E28" s="178" t="e">
        <f>IF('Planilha de Cronog Físico Finan'!E46=0," ",'Planilha de Cronog Físico Finan'!E46)</f>
        <v>#DIV/0!</v>
      </c>
      <c r="F28" s="178" t="str">
        <f>IF('Planilha de Cronog Físico Finan'!F46=0," ",'Planilha de Cronog Físico Finan'!F46)</f>
        <v xml:space="preserve"> </v>
      </c>
      <c r="G28" s="178" t="str">
        <f>IF('Planilha de Cronog Físico Finan'!G46=0," ",'Planilha de Cronog Físico Finan'!G46)</f>
        <v xml:space="preserve"> </v>
      </c>
      <c r="H28" s="109" t="e">
        <f t="shared" si="0"/>
        <v>#DIV/0!</v>
      </c>
    </row>
    <row r="29" spans="1:9" ht="25.5" x14ac:dyDescent="0.2">
      <c r="A29" s="140" t="s">
        <v>492</v>
      </c>
      <c r="B29" s="135" t="str">
        <f>'Planilha de Cronog Físico Finan'!B48</f>
        <v>ACESSÓRIOS / LOUÇAS / METAIS PARA SANITÁRIOS / COZINHA</v>
      </c>
      <c r="C29" s="136" t="s">
        <v>480</v>
      </c>
      <c r="D29" s="178" t="str">
        <f>IF('Planilha de Cronog Físico Finan'!D48=0," ",'Planilha de Cronog Físico Finan'!D48)</f>
        <v xml:space="preserve"> </v>
      </c>
      <c r="E29" s="178" t="str">
        <f>IF('Planilha de Cronog Físico Finan'!E48=0," ",'Planilha de Cronog Físico Finan'!E48)</f>
        <v xml:space="preserve"> </v>
      </c>
      <c r="F29" s="178" t="e">
        <f>IF('Planilha de Cronog Físico Finan'!F48=0," ",'Planilha de Cronog Físico Finan'!F48)</f>
        <v>#DIV/0!</v>
      </c>
      <c r="G29" s="178" t="e">
        <f>IF('Planilha de Cronog Físico Finan'!G48=0," ",'Planilha de Cronog Físico Finan'!G48)</f>
        <v>#DIV/0!</v>
      </c>
      <c r="H29" s="109" t="e">
        <f t="shared" si="0"/>
        <v>#DIV/0!</v>
      </c>
    </row>
    <row r="30" spans="1:9" ht="25.5" x14ac:dyDescent="0.2">
      <c r="A30" s="140" t="s">
        <v>493</v>
      </c>
      <c r="B30" s="135" t="str">
        <f>'Planilha de Cronog Físico Finan'!B50</f>
        <v>PROGRAMAÇÃO VISUAL EXTERNA E INTERNA</v>
      </c>
      <c r="C30" s="136" t="s">
        <v>480</v>
      </c>
      <c r="D30" s="178" t="str">
        <f>IF('Planilha de Cronog Físico Finan'!D50=0," ",'Planilha de Cronog Físico Finan'!D50)</f>
        <v xml:space="preserve"> </v>
      </c>
      <c r="E30" s="178" t="str">
        <f>IF('Planilha de Cronog Físico Finan'!E50=0," ",'Planilha de Cronog Físico Finan'!E50)</f>
        <v xml:space="preserve"> </v>
      </c>
      <c r="F30" s="178" t="str">
        <f>IF('Planilha de Cronog Físico Finan'!F50=0," ",'Planilha de Cronog Físico Finan'!F50)</f>
        <v xml:space="preserve"> </v>
      </c>
      <c r="G30" s="178" t="e">
        <f>IF('Planilha de Cronog Físico Finan'!G50=0," ",'Planilha de Cronog Físico Finan'!G50)</f>
        <v>#DIV/0!</v>
      </c>
      <c r="H30" s="109" t="e">
        <f t="shared" si="0"/>
        <v>#DIV/0!</v>
      </c>
    </row>
    <row r="31" spans="1:9" x14ac:dyDescent="0.2">
      <c r="A31" s="140" t="s">
        <v>494</v>
      </c>
      <c r="B31" s="135" t="str">
        <f>'Planilha de Cronog Físico Finan'!B52</f>
        <v>ACESSIBILIDADE</v>
      </c>
      <c r="C31" s="136" t="s">
        <v>480</v>
      </c>
      <c r="D31" s="178" t="str">
        <f>IF('Planilha de Cronog Físico Finan'!D52=0," ",'Planilha de Cronog Físico Finan'!D52)</f>
        <v xml:space="preserve"> </v>
      </c>
      <c r="E31" s="178" t="str">
        <f>IF('Planilha de Cronog Físico Finan'!E52=0," ",'Planilha de Cronog Físico Finan'!E52)</f>
        <v xml:space="preserve"> </v>
      </c>
      <c r="F31" s="178" t="e">
        <f>IF('Planilha de Cronog Físico Finan'!F52=0," ",'Planilha de Cronog Físico Finan'!F52)</f>
        <v>#DIV/0!</v>
      </c>
      <c r="G31" s="178" t="e">
        <f>IF('Planilha de Cronog Físico Finan'!G52=0," ",'Planilha de Cronog Físico Finan'!G52)</f>
        <v>#DIV/0!</v>
      </c>
      <c r="H31" s="109" t="e">
        <f t="shared" si="0"/>
        <v>#DIV/0!</v>
      </c>
    </row>
    <row r="32" spans="1:9" x14ac:dyDescent="0.2">
      <c r="A32" s="140" t="s">
        <v>495</v>
      </c>
      <c r="B32" s="135" t="str">
        <f>'Planilha de Cronog Físico Finan'!B54</f>
        <v>DIVERSOS</v>
      </c>
      <c r="C32" s="136" t="s">
        <v>480</v>
      </c>
      <c r="D32" s="178" t="str">
        <f>IF('Planilha de Cronog Físico Finan'!D54=0," ",'Planilha de Cronog Físico Finan'!D54)</f>
        <v xml:space="preserve"> </v>
      </c>
      <c r="E32" s="178" t="str">
        <f>IF('Planilha de Cronog Físico Finan'!E54=0," ",'Planilha de Cronog Físico Finan'!E54)</f>
        <v xml:space="preserve"> </v>
      </c>
      <c r="F32" s="178" t="str">
        <f>IF('Planilha de Cronog Físico Finan'!F54=0," ",'Planilha de Cronog Físico Finan'!F54)</f>
        <v xml:space="preserve"> </v>
      </c>
      <c r="G32" s="178" t="e">
        <f>IF('Planilha de Cronog Físico Finan'!G54=0," ",'Planilha de Cronog Físico Finan'!G54)</f>
        <v>#DIV/0!</v>
      </c>
      <c r="H32" s="109" t="e">
        <f t="shared" si="0"/>
        <v>#DIV/0!</v>
      </c>
    </row>
    <row r="33" spans="1:8" x14ac:dyDescent="0.2">
      <c r="A33" s="140" t="s">
        <v>496</v>
      </c>
      <c r="B33" s="142" t="str">
        <f>'Planilha de Cronog Físico Finan'!B56</f>
        <v>LIMPEZA E VISTORIA FINAL</v>
      </c>
      <c r="C33" s="136" t="s">
        <v>480</v>
      </c>
      <c r="D33" s="178" t="e">
        <f>IF('Planilha de Cronog Físico Finan'!D56=0," ", 'Planilha de Cronog Físico Finan'!D56)</f>
        <v>#DIV/0!</v>
      </c>
      <c r="E33" s="178" t="e">
        <f>IF('Planilha de Cronog Físico Finan'!E56=0," ", 'Planilha de Cronog Físico Finan'!E56)</f>
        <v>#DIV/0!</v>
      </c>
      <c r="F33" s="178" t="e">
        <f>IF('Planilha de Cronog Físico Finan'!F56=0," ", 'Planilha de Cronog Físico Finan'!F56)</f>
        <v>#DIV/0!</v>
      </c>
      <c r="G33" s="178" t="e">
        <f>IF('Planilha de Cronog Físico Finan'!G56=0," ", 'Planilha de Cronog Físico Finan'!G56)</f>
        <v>#DIV/0!</v>
      </c>
      <c r="H33" s="109" t="e">
        <f t="shared" si="0"/>
        <v>#DIV/0!</v>
      </c>
    </row>
    <row r="34" spans="1:8" x14ac:dyDescent="0.2">
      <c r="A34" s="123" t="s">
        <v>12</v>
      </c>
      <c r="B34" s="124" t="str">
        <f>'Planilha de Cronog Físico Finan'!B58</f>
        <v>INSTALAÇÕES MECÂNICAS</v>
      </c>
      <c r="C34" s="125" t="s">
        <v>480</v>
      </c>
      <c r="D34" s="180" t="e">
        <f>IF('Planilha de Cronog Físico Finan'!D58=0," ",'Planilha de Cronog Físico Finan'!D58)</f>
        <v>#DIV/0!</v>
      </c>
      <c r="E34" s="180" t="e">
        <f>IF('Planilha de Cronog Físico Finan'!E58=0," ",'Planilha de Cronog Físico Finan'!E58)</f>
        <v>#DIV/0!</v>
      </c>
      <c r="F34" s="180" t="e">
        <f>IF('Planilha de Cronog Físico Finan'!F58=0," ",'Planilha de Cronog Físico Finan'!F58)</f>
        <v>#DIV/0!</v>
      </c>
      <c r="G34" s="180" t="e">
        <f>IF('Planilha de Cronog Físico Finan'!G58=0," ",'Planilha de Cronog Físico Finan'!G58)</f>
        <v>#DIV/0!</v>
      </c>
      <c r="H34" s="109" t="e">
        <f t="shared" si="0"/>
        <v>#DIV/0!</v>
      </c>
    </row>
    <row r="35" spans="1:8" ht="26.25" thickBot="1" x14ac:dyDescent="0.25">
      <c r="A35" s="166" t="s">
        <v>663</v>
      </c>
      <c r="B35" s="181" t="str">
        <f>'Planilha de Cronog Físico Finan'!B60</f>
        <v>INSTALAÇÕES ELÉTRICAS</v>
      </c>
      <c r="C35" s="182" t="s">
        <v>480</v>
      </c>
      <c r="D35" s="183" t="e">
        <f>IF('Planilha de Cronog Físico Finan'!D60=0," ",'Planilha de Cronog Físico Finan'!D60)</f>
        <v>#DIV/0!</v>
      </c>
      <c r="E35" s="183" t="e">
        <f>IF('Planilha de Cronog Físico Finan'!E60=0," ",'Planilha de Cronog Físico Finan'!E60)</f>
        <v>#DIV/0!</v>
      </c>
      <c r="F35" s="183" t="e">
        <f>IF('Planilha de Cronog Físico Finan'!F60=0," ",'Planilha de Cronog Físico Finan'!F60)</f>
        <v>#DIV/0!</v>
      </c>
      <c r="G35" s="183" t="e">
        <f>IF('Planilha de Cronog Físico Finan'!G60=0," ",'Planilha de Cronog Físico Finan'!G60)</f>
        <v>#DIV/0!</v>
      </c>
      <c r="H35" s="109" t="e">
        <f t="shared" si="0"/>
        <v>#DIV/0!</v>
      </c>
    </row>
  </sheetData>
  <sheetProtection algorithmName="SHA-512" hashValue="5f8Qn5f0qrM5QfMLzNGlk7EmdrccmqCf5iBl7GYnHlPUaq7l2lTk5Oqa3CPr8yX+pOGQsoxK19oq5feF1kt6nQ==" saltValue="AW1RplEBhcNrjBpewo6U5w==" spinCount="100000" sheet="1"/>
  <mergeCells count="5">
    <mergeCell ref="A1:G2"/>
    <mergeCell ref="A6:G6"/>
    <mergeCell ref="A7:A8"/>
    <mergeCell ref="B7:B8"/>
    <mergeCell ref="D7:G7"/>
  </mergeCells>
  <conditionalFormatting sqref="G9 B34:B35 B9:B32">
    <cfRule type="containsText" dxfId="2" priority="2" stopIfTrue="1" operator="containsText" text="x,xx">
      <formula>NOT(ISERROR(SEARCH("x,xx",B9)))</formula>
    </cfRule>
  </conditionalFormatting>
  <conditionalFormatting sqref="B33:B34">
    <cfRule type="containsText" dxfId="1" priority="1" stopIfTrue="1" operator="containsText" text="x,xx">
      <formula>NOT(ISERROR(SEARCH("x,xx",B33)))</formula>
    </cfRule>
  </conditionalFormatting>
  <conditionalFormatting sqref="D10:G35">
    <cfRule type="notContainsBlanks" dxfId="0" priority="3">
      <formula>LEN(TRIM(D10))&gt;0</formula>
    </cfRule>
  </conditionalFormatting>
  <printOptions horizontalCentered="1"/>
  <pageMargins left="0.39370078740157483" right="0.39370078740157483" top="1.1811023622047245" bottom="0.78740157480314965" header="0.31496062992125984" footer="0.31496062992125984"/>
  <pageSetup paperSize="9" scale="90" fitToHeight="20" orientation="landscape" r:id="rId1"/>
  <headerFooter>
    <oddHeader>&amp;L
&amp;G&amp;C&amp;"-,Negrito"&amp;11&amp;K03+000
BANCO DO ESTADO DO RIO GRANDE DO SUL S.A.
UNIDADE DE ENGENHARIA&amp;R&amp;"-,Negrito"&amp;K03+035
&amp;K03+000PROCESSO Nº. XXXXXX/XXXX</oddHeader>
    <oddFooter>&amp;R&amp;"-,Regular"&amp;9&amp;K03+039Pág.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PageLayoutView="85" workbookViewId="0">
      <selection activeCell="D17" sqref="D17"/>
    </sheetView>
  </sheetViews>
  <sheetFormatPr defaultColWidth="8.85546875" defaultRowHeight="12.75" x14ac:dyDescent="0.2"/>
  <cols>
    <col min="1" max="1" width="10.28515625" style="19" customWidth="1"/>
    <col min="2" max="2" width="6.28515625" style="19" customWidth="1"/>
    <col min="3" max="3" width="43.5703125" style="19" customWidth="1"/>
    <col min="4" max="4" width="11.140625" style="19" customWidth="1"/>
    <col min="5" max="6" width="8.85546875" style="19"/>
    <col min="7" max="7" width="31.42578125" style="19" customWidth="1"/>
    <col min="8" max="8" width="8.85546875" style="19"/>
    <col min="9" max="9" width="10.28515625" style="19" customWidth="1"/>
    <col min="10" max="16384" width="8.85546875" style="19"/>
  </cols>
  <sheetData>
    <row r="1" spans="1:8" x14ac:dyDescent="0.2">
      <c r="A1" s="18"/>
      <c r="B1" s="18"/>
      <c r="C1" s="18"/>
      <c r="D1" s="18"/>
      <c r="E1" s="1"/>
    </row>
    <row r="2" spans="1:8" x14ac:dyDescent="0.2">
      <c r="A2" s="18"/>
      <c r="B2" s="18"/>
      <c r="C2" s="18"/>
      <c r="D2" s="18"/>
      <c r="E2" s="1"/>
    </row>
    <row r="3" spans="1:8" x14ac:dyDescent="0.2">
      <c r="A3" s="18"/>
      <c r="B3" s="18"/>
      <c r="C3" s="18"/>
      <c r="D3" s="18"/>
      <c r="E3" s="1"/>
    </row>
    <row r="4" spans="1:8" ht="12.75" customHeight="1" x14ac:dyDescent="0.2">
      <c r="A4" s="20"/>
      <c r="B4" s="258" t="s">
        <v>50</v>
      </c>
      <c r="C4" s="258"/>
      <c r="D4" s="258"/>
      <c r="E4" s="1"/>
    </row>
    <row r="5" spans="1:8" s="23" customFormat="1" ht="13.5" thickBot="1" x14ac:dyDescent="0.25">
      <c r="A5" s="22"/>
      <c r="B5" s="22"/>
      <c r="C5" s="22"/>
      <c r="D5" s="22"/>
      <c r="E5" s="22"/>
    </row>
    <row r="6" spans="1:8" ht="15" x14ac:dyDescent="0.2">
      <c r="A6" s="2"/>
      <c r="B6" s="51"/>
      <c r="C6" s="52" t="s">
        <v>25</v>
      </c>
      <c r="D6" s="52"/>
      <c r="E6" s="2"/>
      <c r="F6" s="259" t="s">
        <v>49</v>
      </c>
      <c r="G6" s="259"/>
      <c r="H6" s="259"/>
    </row>
    <row r="7" spans="1:8" ht="15" x14ac:dyDescent="0.2">
      <c r="A7" s="1"/>
      <c r="B7" s="34">
        <v>1</v>
      </c>
      <c r="C7" s="38" t="s">
        <v>26</v>
      </c>
      <c r="D7" s="39">
        <v>3.5000000000000003E-2</v>
      </c>
      <c r="E7" s="1"/>
      <c r="F7" s="93" t="s">
        <v>40</v>
      </c>
      <c r="G7" s="93"/>
      <c r="H7" s="93"/>
    </row>
    <row r="8" spans="1:8" ht="15" x14ac:dyDescent="0.2">
      <c r="A8" s="1"/>
      <c r="B8" s="34">
        <v>2</v>
      </c>
      <c r="C8" s="38" t="s">
        <v>27</v>
      </c>
      <c r="D8" s="39">
        <v>8.9999999999999993E-3</v>
      </c>
      <c r="E8" s="1"/>
      <c r="F8" s="93" t="s">
        <v>41</v>
      </c>
      <c r="G8" s="93"/>
      <c r="H8" s="93"/>
    </row>
    <row r="9" spans="1:8" ht="15" x14ac:dyDescent="0.2">
      <c r="A9" s="1"/>
      <c r="B9" s="45">
        <v>3</v>
      </c>
      <c r="C9" s="49" t="s">
        <v>28</v>
      </c>
      <c r="D9" s="50">
        <v>1.26E-2</v>
      </c>
      <c r="E9" s="1"/>
      <c r="F9" s="93" t="s">
        <v>42</v>
      </c>
      <c r="G9" s="93"/>
      <c r="H9" s="93"/>
    </row>
    <row r="10" spans="1:8" ht="15" x14ac:dyDescent="0.2">
      <c r="A10" s="1"/>
      <c r="B10" s="34"/>
      <c r="C10" s="38"/>
      <c r="D10" s="53"/>
      <c r="E10" s="1"/>
      <c r="F10" s="93" t="s">
        <v>43</v>
      </c>
      <c r="G10" s="93"/>
      <c r="H10" s="93"/>
    </row>
    <row r="11" spans="1:8" ht="15" x14ac:dyDescent="0.2">
      <c r="A11" s="1"/>
      <c r="B11" s="92">
        <v>4</v>
      </c>
      <c r="C11" s="40" t="s">
        <v>29</v>
      </c>
      <c r="D11" s="41">
        <v>7.0000000000000007E-2</v>
      </c>
      <c r="E11" s="1"/>
      <c r="F11" s="93" t="s">
        <v>44</v>
      </c>
      <c r="G11" s="93"/>
      <c r="H11" s="93"/>
    </row>
    <row r="12" spans="1:8" ht="15" x14ac:dyDescent="0.2">
      <c r="A12" s="1"/>
      <c r="B12" s="37"/>
      <c r="C12" s="38"/>
      <c r="D12" s="53"/>
      <c r="E12" s="1"/>
      <c r="F12" s="94" t="s">
        <v>45</v>
      </c>
      <c r="G12" s="94"/>
      <c r="H12" s="94"/>
    </row>
    <row r="13" spans="1:8" x14ac:dyDescent="0.2">
      <c r="A13" s="1"/>
      <c r="B13" s="31">
        <v>5</v>
      </c>
      <c r="C13" s="32" t="s">
        <v>30</v>
      </c>
      <c r="D13" s="48">
        <f>SUM(D14:D17)</f>
        <v>7.6499999999999999E-2</v>
      </c>
      <c r="E13" s="1"/>
      <c r="F13" s="24"/>
      <c r="G13" s="24"/>
      <c r="H13" s="24"/>
    </row>
    <row r="14" spans="1:8" ht="14.1" customHeight="1" x14ac:dyDescent="0.2">
      <c r="A14" s="1"/>
      <c r="B14" s="42" t="s">
        <v>31</v>
      </c>
      <c r="C14" s="43" t="s">
        <v>32</v>
      </c>
      <c r="D14" s="44">
        <v>0.03</v>
      </c>
      <c r="E14" s="1"/>
      <c r="F14" s="25"/>
      <c r="G14" s="95"/>
      <c r="H14" s="95"/>
    </row>
    <row r="15" spans="1:8" x14ac:dyDescent="0.2">
      <c r="A15" s="1"/>
      <c r="B15" s="34" t="s">
        <v>33</v>
      </c>
      <c r="C15" s="35" t="s">
        <v>34</v>
      </c>
      <c r="D15" s="36">
        <v>6.4999999999999997E-3</v>
      </c>
      <c r="E15" s="1"/>
      <c r="F15" s="95"/>
      <c r="G15" s="95"/>
      <c r="H15" s="95"/>
    </row>
    <row r="16" spans="1:8" x14ac:dyDescent="0.2">
      <c r="A16" s="1"/>
      <c r="B16" s="34" t="s">
        <v>35</v>
      </c>
      <c r="C16" s="35" t="s">
        <v>36</v>
      </c>
      <c r="D16" s="36">
        <v>0.02</v>
      </c>
      <c r="E16" s="1"/>
      <c r="F16" s="95"/>
      <c r="G16" s="95"/>
      <c r="H16" s="95"/>
    </row>
    <row r="17" spans="1:10" x14ac:dyDescent="0.2">
      <c r="A17" s="1"/>
      <c r="B17" s="45" t="s">
        <v>37</v>
      </c>
      <c r="C17" s="46" t="s">
        <v>38</v>
      </c>
      <c r="D17" s="47">
        <v>0.02</v>
      </c>
      <c r="E17" s="1"/>
      <c r="F17" s="260"/>
      <c r="G17" s="260"/>
      <c r="H17" s="260"/>
    </row>
    <row r="18" spans="1:10" ht="14.1" customHeight="1" x14ac:dyDescent="0.2">
      <c r="A18" s="1"/>
      <c r="B18" s="34"/>
      <c r="C18" s="35"/>
      <c r="D18" s="54"/>
      <c r="E18" s="1"/>
      <c r="F18" s="259" t="s">
        <v>52</v>
      </c>
      <c r="G18" s="259"/>
      <c r="H18" s="259"/>
    </row>
    <row r="19" spans="1:10" x14ac:dyDescent="0.2">
      <c r="A19" s="3"/>
      <c r="B19" s="31">
        <v>6</v>
      </c>
      <c r="C19" s="32" t="s">
        <v>39</v>
      </c>
      <c r="D19" s="33">
        <v>0.01</v>
      </c>
      <c r="E19" s="3"/>
      <c r="F19" s="261" t="s">
        <v>51</v>
      </c>
      <c r="G19" s="261"/>
      <c r="H19" s="261"/>
    </row>
    <row r="20" spans="1:10" x14ac:dyDescent="0.2">
      <c r="A20" s="3"/>
      <c r="B20" s="264"/>
      <c r="C20" s="264"/>
      <c r="D20" s="264"/>
      <c r="E20" s="4"/>
      <c r="F20" s="262"/>
      <c r="G20" s="262"/>
      <c r="H20" s="262"/>
    </row>
    <row r="21" spans="1:10" ht="13.5" thickBot="1" x14ac:dyDescent="0.25">
      <c r="A21" s="3"/>
      <c r="B21" s="28"/>
      <c r="C21" s="29" t="s">
        <v>47</v>
      </c>
      <c r="D21" s="30">
        <f>(((1+D7+D8+D9)*(1+D19)*(1+D11)/(1-D13))-1)</f>
        <v>0.23649999999999999</v>
      </c>
      <c r="E21" s="4"/>
      <c r="F21" s="262"/>
      <c r="G21" s="262"/>
      <c r="H21" s="262"/>
    </row>
    <row r="22" spans="1:10" x14ac:dyDescent="0.2">
      <c r="A22" s="3"/>
      <c r="D22" s="21"/>
      <c r="E22" s="5"/>
      <c r="F22" s="262"/>
      <c r="G22" s="262"/>
      <c r="H22" s="262"/>
    </row>
    <row r="23" spans="1:10" ht="13.5" thickBot="1" x14ac:dyDescent="0.25">
      <c r="A23" s="3"/>
      <c r="B23" s="27" t="s">
        <v>48</v>
      </c>
      <c r="C23" s="25"/>
      <c r="D23" s="21"/>
      <c r="E23" s="5"/>
      <c r="F23" s="262"/>
      <c r="G23" s="262"/>
      <c r="H23" s="262"/>
    </row>
    <row r="24" spans="1:10" x14ac:dyDescent="0.2">
      <c r="A24" s="3"/>
      <c r="B24" s="265" t="s">
        <v>54</v>
      </c>
      <c r="C24" s="265"/>
      <c r="D24" s="265"/>
      <c r="E24" s="5"/>
      <c r="F24" s="262"/>
      <c r="G24" s="262"/>
      <c r="H24" s="262"/>
    </row>
    <row r="25" spans="1:10" ht="13.5" thickBot="1" x14ac:dyDescent="0.25">
      <c r="B25" s="266" t="s">
        <v>53</v>
      </c>
      <c r="C25" s="266"/>
      <c r="D25" s="266"/>
      <c r="F25" s="263"/>
      <c r="G25" s="263"/>
      <c r="H25" s="263"/>
    </row>
    <row r="27" spans="1:10" x14ac:dyDescent="0.2">
      <c r="A27" s="25"/>
      <c r="B27" s="25"/>
      <c r="C27" s="25"/>
      <c r="D27" s="25"/>
      <c r="E27" s="95"/>
      <c r="F27" s="95"/>
      <c r="G27" s="95"/>
      <c r="H27" s="95"/>
      <c r="I27" s="95"/>
      <c r="J27" s="95"/>
    </row>
    <row r="28" spans="1:10" x14ac:dyDescent="0.2">
      <c r="A28" s="25"/>
      <c r="B28" s="25"/>
      <c r="C28" s="25"/>
      <c r="D28" s="25"/>
      <c r="E28" s="25"/>
      <c r="F28" s="25"/>
      <c r="G28" s="25"/>
      <c r="H28" s="25"/>
      <c r="I28" s="25"/>
    </row>
    <row r="29" spans="1:10" ht="14.45" customHeight="1" x14ac:dyDescent="0.2">
      <c r="B29" s="25"/>
      <c r="C29" s="25"/>
      <c r="D29" s="25"/>
      <c r="E29" s="96"/>
      <c r="F29" s="25"/>
      <c r="G29" s="25"/>
      <c r="H29" s="25"/>
    </row>
    <row r="30" spans="1:10" ht="15" x14ac:dyDescent="0.2">
      <c r="B30" s="25"/>
      <c r="C30" s="25"/>
      <c r="D30" s="25"/>
      <c r="E30" s="97"/>
      <c r="F30" s="25"/>
      <c r="G30" s="25"/>
      <c r="H30" s="25"/>
    </row>
    <row r="31" spans="1:10" ht="15" x14ac:dyDescent="0.2">
      <c r="B31" s="25"/>
      <c r="C31" s="25"/>
      <c r="D31" s="25"/>
      <c r="E31" s="97"/>
      <c r="F31" s="25"/>
      <c r="G31" s="25"/>
      <c r="H31" s="25"/>
    </row>
    <row r="32" spans="1:10" ht="15" x14ac:dyDescent="0.2">
      <c r="B32" s="25"/>
      <c r="C32" s="25"/>
      <c r="D32" s="25"/>
      <c r="E32" s="97"/>
      <c r="F32" s="25"/>
      <c r="G32" s="25"/>
      <c r="H32" s="25"/>
    </row>
    <row r="33" spans="2:8" ht="15" x14ac:dyDescent="0.2">
      <c r="B33" s="26"/>
      <c r="C33" s="26"/>
      <c r="D33" s="26"/>
      <c r="E33" s="98"/>
      <c r="F33" s="26"/>
      <c r="G33" s="26"/>
      <c r="H33" s="26"/>
    </row>
    <row r="34" spans="2:8" ht="15" x14ac:dyDescent="0.2">
      <c r="E34" s="97"/>
    </row>
    <row r="35" spans="2:8" ht="15" x14ac:dyDescent="0.2">
      <c r="E35" s="99"/>
    </row>
  </sheetData>
  <sheetProtection algorithmName="SHA-512" hashValue="0qmEhmtLYXPFDBf6ACkkTDNNwCV9jou9jL5KiyU2heLpAa4NX9NFJUxavDchm8uPD21Lc/GEV5+R0yujhl83TA==" saltValue="eIu48bn91+TINfRYR6ohXQ==" spinCount="100000" sheet="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&amp;G&amp;C&amp;"-,Negrito"&amp;11&amp;K03+000
BANCO DO ESTADO DO RIO GRANDE DO SUL S.A.
UNIDADE DE ENGENHARIA&amp;R&amp;"-,Negrito"&amp;K03+036
&amp;K03+000PROCESSO Nº. 0000109/2020</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Planilha de Orçamento</vt:lpstr>
      <vt:lpstr>Planilha de Cronog Físico Finan</vt:lpstr>
      <vt:lpstr>Planilha de Cronog Físico</vt:lpstr>
      <vt:lpstr>BDI</vt:lpstr>
      <vt:lpstr>BDI!Area_de_impressao</vt:lpstr>
      <vt:lpstr>'Planilha de Cronog Físico'!Area_de_impressao</vt:lpstr>
      <vt:lpstr>'Planilha de Cronog Físico Finan'!Area_de_impressao</vt:lpstr>
      <vt:lpstr>'Planilha de Orçamento'!Area_de_impressao</vt:lpstr>
      <vt:lpstr>'Planilha de Cronog Físico'!Titulos_de_impressao</vt:lpstr>
      <vt:lpstr>'Planilha de Cronog Físico Finan'!Titulos_de_impressao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Camila Lima Vellinho</cp:lastModifiedBy>
  <cp:lastPrinted>2021-11-05T12:19:38Z</cp:lastPrinted>
  <dcterms:created xsi:type="dcterms:W3CDTF">2000-05-25T11:19:14Z</dcterms:created>
  <dcterms:modified xsi:type="dcterms:W3CDTF">2022-02-04T12:36:53Z</dcterms:modified>
</cp:coreProperties>
</file>